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firstSheet="3" activeTab="8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<sst xmlns="http://schemas.openxmlformats.org/spreadsheetml/2006/main" count="419" uniqueCount="154">
  <si>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</si>
  <si>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</si>
  <si>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</si>
  <si>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</si>
  <si>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</si>
  <si>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</si>
  <si>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</si>
  <si>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</si>
  <si>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</si>
  <si>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</si>
  <si>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</si>
  <si>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</si>
  <si>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</si>
  <si>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</si>
  <si>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</si>
  <si>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</si>
  <si>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</si>
  <si>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</si>
  <si>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</si>
  <si>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</si>
  <si>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</si>
  <si>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</si>
  <si>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</si>
  <si>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</si>
  <si>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</si>
  <si>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</si>
  <si>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</si>
  <si>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</si>
  <si>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</si>
  <si>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</si>
  <si>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</si>
  <si>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</si>
  <si>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</si>
  <si>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</si>
  <si>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</si>
  <si>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</si>
  <si>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</si>
  <si>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</si>
  <si>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</si>
  <si>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</si>
  <si>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</si>
  <si>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</si>
  <si>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</si>
  <si>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</si>
  <si>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</si>
  <si>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</si>
  <si>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</si>
  <si>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</si>
  <si>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</si>
  <si>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</si>
  <si>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</si>
  <si>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</si>
  <si>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</si>
  <si>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</si>
  <si>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</si>
  <si>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</si>
  <si>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</si>
  <si>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</si>
  <si>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</si>
  <si>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</si>
  <si>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</si>
  <si>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</si>
  <si>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</si>
  <si>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</si>
  <si>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</si>
  <si>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</si>
  <si>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</si>
  <si>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</si>
  <si>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</si>
  <si>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</si>
  <si>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</si>
  <si>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</si>
  <si>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</si>
  <si>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</si>
  <si>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</si>
  <si>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</si>
  <si>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</si>
  <si>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</si>
  <si>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</si>
  <si>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</si>
  <si>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</si>
  <si>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</si>
  <si>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</si>
  <si>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</si>
  <si>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</si>
  <si>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</si>
  <si>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</si>
  <si>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</si>
  <si>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</si>
  <si>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</si>
  <si>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</si>
  <si>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</si>
  <si>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</si>
  <si>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</si>
  <si>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</si>
  <si>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</si>
  <si>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</si>
  <si>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</si>
  <si>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</si>
  <si>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</si>
  <si>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</si>
  <si>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</si>
  <si>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</si>
  <si>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</si>
  <si>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</si>
  <si>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</si>
  <si>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</si>
  <si>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</si>
  <si>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</si>
  <si>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</si>
  <si>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</si>
  <si>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</si>
  <si>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</si>
  <si>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</si>
  <si>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</si>
  <si>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</si>
  <si>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</si>
  <si>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</si>
  <si>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</si>
  <si>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</si>
  <si>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</si>
  <si>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</si>
  <si>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</si>
  <si>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</si>
  <si>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</si>
  <si>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</si>
  <si>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</si>
  <si>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</si>
  <si>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</si>
  <si>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</si>
  <si>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</si>
  <si>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</si>
  <si>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</si>
  <si>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</si>
  <si>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</si>
  <si>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</si>
  <si>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</si>
  <si>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</si>
  <si>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</si>
  <si>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</si>
  <si>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</si>
  <si>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</si>
  <si>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</si>
  <si>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</si>
  <si>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</si>
  <si>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</si>
  <si>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</si>
  <si>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YADEA</t>
  </si>
  <si>
    <t>pozostałe marki</t>
  </si>
  <si>
    <t>KYMCO</t>
  </si>
  <si>
    <t>FIRST REGISTRATIONS of NEW* MC, TOP 10 BRANDS JUNUARY-OCTOBER 2019</t>
  </si>
  <si>
    <t>FIRST REGISTRATIONS MP, TOP 10 BRANDS JUNUARY-OCTOBER 2019</t>
  </si>
  <si>
    <t>OCTOBER</t>
  </si>
  <si>
    <t>January-October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</si>
</sst>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70" fontId="31" fillId="25" borderId="10" xfId="90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0" fontId="28" fillId="0" borderId="0" xfId="99" applyNumberFormat="1" applyFont="1" applyBorder="1" applyAlignment="1">
      <alignment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4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9"/>
          <c:w val="0.824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32336643"/>
        <c:axId val="22594332"/>
      </c:barChart>
      <c:catAx>
        <c:axId val="3233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4332"/>
        <c:crosses val="autoZero"/>
        <c:auto val="1"/>
        <c:lblOffset val="100"/>
        <c:tickLblSkip val="1"/>
        <c:noMultiLvlLbl val="0"/>
      </c:catAx>
      <c:valAx>
        <c:axId val="22594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366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19713215"/>
        <c:axId val="43201208"/>
      </c:barChart>
      <c:catAx>
        <c:axId val="19713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1208"/>
        <c:crosses val="autoZero"/>
        <c:auto val="1"/>
        <c:lblOffset val="100"/>
        <c:tickLblSkip val="1"/>
        <c:noMultiLvlLbl val="0"/>
      </c:catAx>
      <c:valAx>
        <c:axId val="43201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13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53266553"/>
        <c:axId val="9636930"/>
      </c:barChart>
      <c:catAx>
        <c:axId val="5326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36930"/>
        <c:crossesAt val="0"/>
        <c:auto val="1"/>
        <c:lblOffset val="100"/>
        <c:tickLblSkip val="1"/>
        <c:noMultiLvlLbl val="0"/>
      </c:catAx>
      <c:valAx>
        <c:axId val="963693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65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475"/>
          <c:w val="0.7322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19623507"/>
        <c:axId val="42393836"/>
      </c:barChart>
      <c:catAx>
        <c:axId val="196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3836"/>
        <c:crosses val="autoZero"/>
        <c:auto val="1"/>
        <c:lblOffset val="100"/>
        <c:tickLblSkip val="1"/>
        <c:noMultiLvlLbl val="0"/>
      </c:catAx>
      <c:valAx>
        <c:axId val="42393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575"/>
          <c:w val="0.73775"/>
          <c:h val="0.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46000205"/>
        <c:axId val="11348662"/>
      </c:barChart>
      <c:catAx>
        <c:axId val="46000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8662"/>
        <c:crosses val="autoZero"/>
        <c:auto val="1"/>
        <c:lblOffset val="100"/>
        <c:tickLblSkip val="1"/>
        <c:noMultiLvlLbl val="0"/>
      </c:catAx>
      <c:valAx>
        <c:axId val="1134866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002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35029095"/>
        <c:axId val="46826400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35029095"/>
        <c:axId val="46826400"/>
      </c:lineChart>
      <c:catAx>
        <c:axId val="35029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26400"/>
        <c:crosses val="autoZero"/>
        <c:auto val="1"/>
        <c:lblOffset val="100"/>
        <c:tickLblSkip val="1"/>
        <c:noMultiLvlLbl val="0"/>
      </c:catAx>
      <c:valAx>
        <c:axId val="46826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29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18784417"/>
        <c:axId val="34842026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18784417"/>
        <c:axId val="34842026"/>
      </c:line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4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825"/>
          <c:w val="0.79925"/>
          <c:h val="0.8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2022397"/>
        <c:axId val="18201574"/>
      </c:barChart>
      <c:cat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01574"/>
        <c:crosses val="autoZero"/>
        <c:auto val="1"/>
        <c:lblOffset val="100"/>
        <c:tickLblSkip val="1"/>
        <c:noMultiLvlLbl val="0"/>
      </c:catAx>
      <c:valAx>
        <c:axId val="1820157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475"/>
          <c:w val="0.73225"/>
          <c:h val="0.7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29596439"/>
        <c:axId val="65041360"/>
      </c:bar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1360"/>
        <c:crosses val="autoZero"/>
        <c:auto val="1"/>
        <c:lblOffset val="100"/>
        <c:tickLblSkip val="1"/>
        <c:noMultiLvlLbl val="0"/>
      </c:catAx>
      <c:valAx>
        <c:axId val="65041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64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575"/>
          <c:w val="0.752"/>
          <c:h val="0.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48501329"/>
        <c:axId val="33858778"/>
      </c:barChart>
      <c:catAx>
        <c:axId val="4850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8778"/>
        <c:crosses val="autoZero"/>
        <c:auto val="1"/>
        <c:lblOffset val="100"/>
        <c:tickLblSkip val="1"/>
        <c:noMultiLvlLbl val="0"/>
      </c:catAx>
      <c:valAx>
        <c:axId val="3385877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36293547"/>
        <c:axId val="58206468"/>
      </c:barChart>
      <c:catAx>
        <c:axId val="3629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6468"/>
        <c:crosses val="autoZero"/>
        <c:auto val="1"/>
        <c:lblOffset val="100"/>
        <c:tickLblSkip val="1"/>
        <c:noMultiLvlLbl val="0"/>
      </c:catAx>
      <c:valAx>
        <c:axId val="58206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3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54096165"/>
        <c:axId val="17103438"/>
      </c:barChart>
      <c:catAx>
        <c:axId val="540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438"/>
        <c:crossesAt val="0"/>
        <c:auto val="1"/>
        <c:lblOffset val="100"/>
        <c:tickLblSkip val="1"/>
        <c:noMultiLvlLbl val="0"/>
      </c:catAx>
      <c:valAx>
        <c:axId val="1710343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89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68</v>
      </c>
    </row>
    <row r="5" spans="3:9" ht="12.75">
      <c r="C5" s="38" t="s">
        <v>90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108</v>
      </c>
      <c r="C7" s="62" t="s">
        <v>109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110</v>
      </c>
      <c r="C9" s="63" t="s">
        <v>111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112</v>
      </c>
      <c r="C11" s="63" t="s">
        <v>113</v>
      </c>
      <c r="D11" s="10"/>
    </row>
    <row r="12" ht="12.75">
      <c r="B12" s="149"/>
    </row>
    <row r="13" spans="2:17" ht="12.75">
      <c r="B13" s="150" t="s">
        <v>104</v>
      </c>
      <c r="C13" s="62" t="s">
        <v>150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114</v>
      </c>
      <c r="C15" s="63" t="s">
        <v>115</v>
      </c>
      <c r="D15" s="12"/>
    </row>
    <row r="16" ht="12.75">
      <c r="B16" s="149"/>
    </row>
    <row r="17" spans="2:3" ht="12.75">
      <c r="B17" s="151" t="s">
        <v>105</v>
      </c>
      <c r="C17" s="62" t="s">
        <v>151</v>
      </c>
    </row>
    <row r="18" ht="12.75">
      <c r="B18" s="149"/>
    </row>
    <row r="19" spans="2:3" ht="12.75">
      <c r="B19" s="151" t="s">
        <v>116</v>
      </c>
      <c r="C19" s="62" t="s">
        <v>117</v>
      </c>
    </row>
    <row r="20" ht="12.75">
      <c r="B20" s="149"/>
    </row>
    <row r="21" spans="2:3" ht="12.75">
      <c r="B21" s="151" t="s">
        <v>106</v>
      </c>
      <c r="C21" s="62" t="s">
        <v>107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>
        <v>10005</v>
      </c>
      <c r="I3" s="3">
        <v>7767</v>
      </c>
      <c r="J3" s="3">
        <v>5580</v>
      </c>
      <c r="K3" s="3">
        <v>4526</v>
      </c>
      <c r="L3" s="3"/>
      <c r="M3" s="7"/>
      <c r="N3" s="3">
        <v>78055</v>
      </c>
      <c r="O3" s="97">
        <v>0.7452405048788405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3">
        <v>675</v>
      </c>
      <c r="C4" s="163">
        <v>1264</v>
      </c>
      <c r="D4" s="163">
        <v>2643</v>
      </c>
      <c r="E4" s="163">
        <v>3700</v>
      </c>
      <c r="F4" s="163">
        <v>3440</v>
      </c>
      <c r="G4" s="163">
        <v>3678</v>
      </c>
      <c r="H4" s="163">
        <v>4096</v>
      </c>
      <c r="I4" s="163">
        <v>3382</v>
      </c>
      <c r="J4" s="163">
        <v>2134</v>
      </c>
      <c r="K4" s="163">
        <v>1671</v>
      </c>
      <c r="L4" s="163"/>
      <c r="M4" s="164"/>
      <c r="N4" s="3">
        <v>26683</v>
      </c>
      <c r="O4" s="97">
        <v>0.2547594951211595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119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>
        <v>14101</v>
      </c>
      <c r="I5" s="9">
        <v>11149</v>
      </c>
      <c r="J5" s="9">
        <v>7714</v>
      </c>
      <c r="K5" s="9">
        <v>6197</v>
      </c>
      <c r="L5" s="9"/>
      <c r="M5" s="9"/>
      <c r="N5" s="9">
        <v>104738</v>
      </c>
      <c r="O5" s="97">
        <v>1</v>
      </c>
      <c r="T5" s="99" t="s">
        <v>93</v>
      </c>
      <c r="U5" s="139">
        <v>3111</v>
      </c>
      <c r="V5" s="139">
        <v>3845</v>
      </c>
      <c r="W5" s="140">
        <v>8538</v>
      </c>
      <c r="X5" s="140">
        <v>15674</v>
      </c>
      <c r="Y5" s="141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2">
        <v>101158</v>
      </c>
    </row>
    <row r="6" spans="1:34" s="5" customFormat="1" ht="15.75" customHeight="1">
      <c r="A6" s="69" t="s">
        <v>120</v>
      </c>
      <c r="B6" s="165">
        <v>-0.07807358659886332</v>
      </c>
      <c r="C6" s="165">
        <v>1.093770279039585</v>
      </c>
      <c r="D6" s="214">
        <v>0.9310398264373161</v>
      </c>
      <c r="E6" s="214">
        <v>0.3410641200545703</v>
      </c>
      <c r="F6" s="165">
        <v>-0.1902938184429418</v>
      </c>
      <c r="G6" s="165">
        <v>-0.014189638607641664</v>
      </c>
      <c r="H6" s="165">
        <v>0.0571257215683334</v>
      </c>
      <c r="I6" s="165">
        <v>-0.20934685483299054</v>
      </c>
      <c r="J6" s="165">
        <v>-0.30809938111041346</v>
      </c>
      <c r="K6" s="214">
        <v>-0.19665543168265487</v>
      </c>
      <c r="L6" s="214"/>
      <c r="M6" s="214"/>
      <c r="N6" s="166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67">
        <v>-0.009321761491481784</v>
      </c>
      <c r="C7" s="167">
        <v>0.6782834850455137</v>
      </c>
      <c r="D7" s="215">
        <v>0.4594752869524479</v>
      </c>
      <c r="E7" s="215">
        <v>0.0661605206073752</v>
      </c>
      <c r="F7" s="167">
        <v>-0.04374558303886922</v>
      </c>
      <c r="G7" s="167">
        <v>0.03740861720329747</v>
      </c>
      <c r="H7" s="167">
        <v>0.18595458368376794</v>
      </c>
      <c r="I7" s="167">
        <v>0.001977172643120362</v>
      </c>
      <c r="J7" s="167">
        <v>0.08373138522056767</v>
      </c>
      <c r="K7" s="215">
        <v>0.0826345213137667</v>
      </c>
      <c r="L7" s="215"/>
      <c r="M7" s="215"/>
      <c r="N7" s="215">
        <v>0.1138193225926516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152</v>
      </c>
      <c r="C9" s="226"/>
      <c r="D9" s="227" t="s">
        <v>35</v>
      </c>
      <c r="E9" s="229" t="s">
        <v>23</v>
      </c>
      <c r="F9" s="230"/>
      <c r="G9" s="227" t="s">
        <v>35</v>
      </c>
    </row>
    <row r="10" spans="1:34" s="5" customFormat="1" ht="26.25" customHeight="1">
      <c r="A10" s="224"/>
      <c r="B10" s="45">
        <v>2019</v>
      </c>
      <c r="C10" s="45">
        <v>2018</v>
      </c>
      <c r="D10" s="228"/>
      <c r="E10" s="45">
        <f>B10</f>
        <v>2019</v>
      </c>
      <c r="F10" s="45">
        <f>C10</f>
        <v>2018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4">
        <v>4526</v>
      </c>
      <c r="C11" s="194">
        <v>4180</v>
      </c>
      <c r="D11" s="195">
        <v>0.08277511961722483</v>
      </c>
      <c r="E11" s="194">
        <v>78055</v>
      </c>
      <c r="F11" s="196">
        <v>70316</v>
      </c>
      <c r="G11" s="195">
        <v>0.11006029922066096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4">
        <v>1671</v>
      </c>
      <c r="C12" s="194">
        <v>1544</v>
      </c>
      <c r="D12" s="195">
        <v>0.08225388601036276</v>
      </c>
      <c r="E12" s="194">
        <v>26683</v>
      </c>
      <c r="F12" s="196">
        <v>23719</v>
      </c>
      <c r="G12" s="195">
        <v>0.12496310974324376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4">
        <v>6197</v>
      </c>
      <c r="C13" s="194">
        <v>5724</v>
      </c>
      <c r="D13" s="195">
        <v>0.0826345213137667</v>
      </c>
      <c r="E13" s="194">
        <v>104738</v>
      </c>
      <c r="F13" s="194">
        <v>94035</v>
      </c>
      <c r="G13" s="195">
        <v>0.1138193225926516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126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>
        <v>2338</v>
      </c>
      <c r="I3" s="3">
        <v>1771</v>
      </c>
      <c r="J3" s="3">
        <v>1224</v>
      </c>
      <c r="K3" s="3">
        <v>881</v>
      </c>
      <c r="L3" s="3"/>
      <c r="M3" s="7"/>
      <c r="N3" s="3">
        <v>17745</v>
      </c>
      <c r="O3" s="97">
        <v>0.49767220103208437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3">
        <v>362</v>
      </c>
      <c r="C4" s="163">
        <v>803</v>
      </c>
      <c r="D4" s="163">
        <v>1857</v>
      </c>
      <c r="E4" s="163">
        <v>2581</v>
      </c>
      <c r="F4" s="163">
        <v>2381</v>
      </c>
      <c r="G4" s="163">
        <v>2501</v>
      </c>
      <c r="H4" s="163">
        <v>2785</v>
      </c>
      <c r="I4" s="163">
        <v>2220</v>
      </c>
      <c r="J4" s="163">
        <v>1367</v>
      </c>
      <c r="K4" s="163">
        <v>1054</v>
      </c>
      <c r="L4" s="163"/>
      <c r="M4" s="164"/>
      <c r="N4" s="3">
        <v>17911</v>
      </c>
      <c r="O4" s="97">
        <v>0.5023277989679157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119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>
        <v>5123</v>
      </c>
      <c r="I5" s="9">
        <f>SUM(I3:I4)</f>
        <v>3991</v>
      </c>
      <c r="J5" s="9">
        <f>SUM(J3:J4)</f>
        <v>2591</v>
      </c>
      <c r="K5" s="9">
        <v>1935</v>
      </c>
      <c r="L5" s="9"/>
      <c r="M5" s="9"/>
      <c r="N5" s="9">
        <v>35656</v>
      </c>
      <c r="O5" s="97">
        <v>1</v>
      </c>
      <c r="T5" s="48" t="s">
        <v>93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120</v>
      </c>
      <c r="B6" s="165">
        <v>-0.29923273657289007</v>
      </c>
      <c r="C6" s="165">
        <v>1.0632603406326036</v>
      </c>
      <c r="D6" s="214">
        <v>1.3732311320754715</v>
      </c>
      <c r="E6" s="214">
        <v>0.41788819875776406</v>
      </c>
      <c r="F6" s="165">
        <v>-0.14771333450148938</v>
      </c>
      <c r="G6" s="165">
        <v>0.0078125</v>
      </c>
      <c r="H6" s="165">
        <v>0.04508363933088533</v>
      </c>
      <c r="I6" s="165">
        <f>I5/H5-1</f>
        <v>-0.22096427874292401</v>
      </c>
      <c r="J6" s="165">
        <f>J5/I5-1</f>
        <v>-0.35078927587070907</v>
      </c>
      <c r="K6" s="214">
        <v>-0.25318409880355075</v>
      </c>
      <c r="L6" s="214"/>
      <c r="M6" s="214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0.2863849765258215</v>
      </c>
      <c r="C7" s="167">
        <v>0.8992161254199329</v>
      </c>
      <c r="D7" s="215">
        <v>0.8237426370638876</v>
      </c>
      <c r="E7" s="215">
        <v>0.2804577069777878</v>
      </c>
      <c r="F7" s="167">
        <v>0.13406388435532768</v>
      </c>
      <c r="G7" s="167">
        <v>0.15097440713782584</v>
      </c>
      <c r="H7" s="167">
        <v>0.2949949443882709</v>
      </c>
      <c r="I7" s="167">
        <f>I5/AB5-1</f>
        <v>0.06911331368872231</v>
      </c>
      <c r="J7" s="167">
        <f>J5/AC5-1</f>
        <v>0.09741634900465912</v>
      </c>
      <c r="K7" s="215">
        <v>0.0714285714285714</v>
      </c>
      <c r="L7" s="215"/>
      <c r="M7" s="215"/>
      <c r="N7" s="215">
        <v>0.24671328671328663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2019vs2018'!B9:C9</f>
        <v>OCTOBER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2019vs2018'!B10</f>
        <v>2019</v>
      </c>
      <c r="C10" s="45">
        <f>'R_PTW 2019vs2018'!C10</f>
        <v>2018</v>
      </c>
      <c r="D10" s="228"/>
      <c r="E10" s="45">
        <f>'R_PTW 2019vs2018'!E10</f>
        <v>2019</v>
      </c>
      <c r="F10" s="45">
        <f>'R_PTW 2019vs2018'!F10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4">
        <v>881</v>
      </c>
      <c r="C11" s="194">
        <v>841</v>
      </c>
      <c r="D11" s="195">
        <v>0.04756242568370994</v>
      </c>
      <c r="E11" s="194">
        <v>17745</v>
      </c>
      <c r="F11" s="196">
        <v>13294</v>
      </c>
      <c r="G11" s="195">
        <v>0.33481269745749964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4">
        <v>1054</v>
      </c>
      <c r="C12" s="194">
        <v>965</v>
      </c>
      <c r="D12" s="195">
        <v>0.09222797927461146</v>
      </c>
      <c r="E12" s="194">
        <v>17911</v>
      </c>
      <c r="F12" s="196">
        <v>15306</v>
      </c>
      <c r="G12" s="195">
        <v>0.17019469489089256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4">
        <v>1935</v>
      </c>
      <c r="C13" s="194">
        <v>1806</v>
      </c>
      <c r="D13" s="195">
        <v>0.0714285714285714</v>
      </c>
      <c r="E13" s="194">
        <v>35656</v>
      </c>
      <c r="F13" s="194">
        <v>28600</v>
      </c>
      <c r="G13" s="195">
        <v>0.24671328671328663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2" sqref="A2:N2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535</v>
      </c>
      <c r="C6" s="163">
        <v>1117</v>
      </c>
      <c r="D6" s="163">
        <v>2081</v>
      </c>
      <c r="E6" s="163">
        <v>3411</v>
      </c>
      <c r="F6" s="163">
        <v>3016</v>
      </c>
      <c r="G6" s="163">
        <v>3077</v>
      </c>
      <c r="H6" s="163">
        <v>2446</v>
      </c>
      <c r="I6" s="163">
        <v>2023</v>
      </c>
      <c r="J6" s="163">
        <v>1643</v>
      </c>
      <c r="K6" s="163">
        <v>780</v>
      </c>
      <c r="L6" s="163">
        <v>586</v>
      </c>
      <c r="M6" s="164">
        <v>5129</v>
      </c>
      <c r="N6" s="3">
        <v>25844</v>
      </c>
      <c r="O6" s="82"/>
      <c r="R6" s="83"/>
    </row>
    <row r="7" spans="1:18" s="62" customFormat="1" ht="12.75">
      <c r="A7" s="163">
        <v>2017</v>
      </c>
      <c r="B7" s="163">
        <v>389</v>
      </c>
      <c r="C7" s="163">
        <v>712</v>
      </c>
      <c r="D7" s="163">
        <v>1837</v>
      </c>
      <c r="E7" s="163">
        <v>2055</v>
      </c>
      <c r="F7" s="163">
        <v>2013</v>
      </c>
      <c r="G7" s="163">
        <v>1955</v>
      </c>
      <c r="H7" s="163">
        <v>1602</v>
      </c>
      <c r="I7" s="163">
        <v>1347</v>
      </c>
      <c r="J7" s="163">
        <v>853</v>
      </c>
      <c r="K7" s="163">
        <v>645</v>
      </c>
      <c r="L7" s="163">
        <v>394</v>
      </c>
      <c r="M7" s="164">
        <v>1230</v>
      </c>
      <c r="N7" s="3">
        <v>15032</v>
      </c>
      <c r="O7" s="82"/>
      <c r="R7" s="83"/>
    </row>
    <row r="8" spans="1:18" s="62" customFormat="1" ht="12.75">
      <c r="A8" s="163">
        <v>2018</v>
      </c>
      <c r="B8" s="163">
        <v>362</v>
      </c>
      <c r="C8" s="163">
        <v>506</v>
      </c>
      <c r="D8" s="163">
        <v>1225</v>
      </c>
      <c r="E8" s="163">
        <v>2249</v>
      </c>
      <c r="F8" s="163">
        <v>2004</v>
      </c>
      <c r="G8" s="163">
        <v>1986</v>
      </c>
      <c r="H8" s="163">
        <v>1629</v>
      </c>
      <c r="I8" s="163">
        <v>1452</v>
      </c>
      <c r="J8" s="163">
        <v>1040</v>
      </c>
      <c r="K8" s="163">
        <v>841</v>
      </c>
      <c r="L8" s="163">
        <v>555</v>
      </c>
      <c r="M8" s="164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2338</v>
      </c>
      <c r="I9" s="9">
        <v>1771</v>
      </c>
      <c r="J9" s="9">
        <v>1224</v>
      </c>
      <c r="K9" s="9">
        <v>881</v>
      </c>
      <c r="L9" s="9">
        <v>0</v>
      </c>
      <c r="M9" s="9">
        <v>0</v>
      </c>
      <c r="N9" s="85">
        <v>16864</v>
      </c>
      <c r="O9" s="86"/>
    </row>
    <row r="10" spans="1:14" ht="12.75">
      <c r="A10" s="143" t="s">
        <v>125</v>
      </c>
      <c r="B10" s="152">
        <v>0.270718232044199</v>
      </c>
      <c r="C10" s="152">
        <v>0.7648221343873518</v>
      </c>
      <c r="D10" s="152">
        <v>0.7697959183673468</v>
      </c>
      <c r="E10" s="152">
        <v>0.38995108937305467</v>
      </c>
      <c r="F10" s="152">
        <v>0.2390219560878244</v>
      </c>
      <c r="G10" s="152">
        <v>0.20896273917421948</v>
      </c>
      <c r="H10" s="152">
        <v>0.4352363413136895</v>
      </c>
      <c r="I10" s="152">
        <v>0.21969696969696972</v>
      </c>
      <c r="J10" s="152">
        <v>0.17692307692307696</v>
      </c>
      <c r="K10" s="152">
        <v>0.04756242568370994</v>
      </c>
      <c r="L10" s="152"/>
      <c r="M10" s="152"/>
      <c r="N10" s="152">
        <v>0.42495784148397986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3" t="s">
        <v>6</v>
      </c>
      <c r="B12" s="225" t="str">
        <f>'R_PTW NEW 2019vs2018'!B9:C9</f>
        <v>OCTOBER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2019vs2018'!B10</f>
        <v>2019</v>
      </c>
      <c r="C13" s="45">
        <f>'R_PTW NEW 2019vs2018'!C10</f>
        <v>2018</v>
      </c>
      <c r="D13" s="228"/>
      <c r="E13" s="45">
        <f>'R_PTW NEW 2019vs2018'!E10</f>
        <v>2019</v>
      </c>
      <c r="F13" s="45">
        <f>'R_PTW NEW 2019vs2018'!F10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8">
        <f ca="1">OFFSET(A9,,COUNTA(B10:M10),,)</f>
        <v>881</v>
      </c>
      <c r="C14" s="168">
        <f ca="1">OFFSET(A8,,COUNTA(B10:M10),,)</f>
        <v>841</v>
      </c>
      <c r="D14" s="169">
        <f>+B14/C14-1</f>
        <v>0.04756242568370994</v>
      </c>
      <c r="E14" s="168">
        <f>+N9</f>
        <v>16864</v>
      </c>
      <c r="F14" s="170">
        <f ca="1">SUM(OFFSET(B8,,,,COUNTA(B10:M10)))</f>
        <v>13294</v>
      </c>
      <c r="G14" s="169">
        <f>+E14/F14-1</f>
        <v>0.2685421994884911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2" t="s">
        <v>127</v>
      </c>
      <c r="C2" s="252"/>
      <c r="D2" s="252"/>
      <c r="E2" s="252"/>
      <c r="F2" s="252"/>
      <c r="G2" s="252"/>
      <c r="H2" s="252"/>
      <c r="I2" s="101"/>
      <c r="J2" s="252" t="s">
        <v>128</v>
      </c>
      <c r="K2" s="252"/>
      <c r="L2" s="252"/>
      <c r="M2" s="252"/>
      <c r="N2" s="252"/>
      <c r="O2" s="252"/>
      <c r="P2" s="252"/>
      <c r="R2" s="252" t="s">
        <v>130</v>
      </c>
      <c r="S2" s="252"/>
      <c r="T2" s="252"/>
      <c r="U2" s="252"/>
      <c r="V2" s="252"/>
      <c r="W2" s="252"/>
      <c r="X2" s="252"/>
    </row>
    <row r="3" spans="2:24" ht="15" customHeight="1">
      <c r="B3" s="243" t="s">
        <v>57</v>
      </c>
      <c r="C3" s="246" t="s">
        <v>58</v>
      </c>
      <c r="D3" s="254" t="s">
        <v>153</v>
      </c>
      <c r="E3" s="255"/>
      <c r="F3" s="255"/>
      <c r="G3" s="255"/>
      <c r="H3" s="256"/>
      <c r="I3" s="103"/>
      <c r="J3" s="235" t="s">
        <v>59</v>
      </c>
      <c r="K3" s="238" t="s">
        <v>102</v>
      </c>
      <c r="L3" s="254" t="str">
        <f>D3</f>
        <v>January-October</v>
      </c>
      <c r="M3" s="255"/>
      <c r="N3" s="255"/>
      <c r="O3" s="255"/>
      <c r="P3" s="256"/>
      <c r="R3" s="243" t="s">
        <v>48</v>
      </c>
      <c r="S3" s="246" t="s">
        <v>58</v>
      </c>
      <c r="T3" s="254" t="str">
        <f>L3</f>
        <v>January-October</v>
      </c>
      <c r="U3" s="255"/>
      <c r="V3" s="255"/>
      <c r="W3" s="255"/>
      <c r="X3" s="256"/>
    </row>
    <row r="4" spans="2:24" ht="15" customHeight="1">
      <c r="B4" s="245"/>
      <c r="C4" s="253"/>
      <c r="D4" s="104">
        <v>2019</v>
      </c>
      <c r="E4" s="105" t="s">
        <v>60</v>
      </c>
      <c r="F4" s="106">
        <v>2018</v>
      </c>
      <c r="G4" s="105" t="s">
        <v>60</v>
      </c>
      <c r="H4" s="107" t="s">
        <v>61</v>
      </c>
      <c r="I4" s="108"/>
      <c r="J4" s="236"/>
      <c r="K4" s="239"/>
      <c r="L4" s="249">
        <v>2019</v>
      </c>
      <c r="M4" s="250">
        <v>2018</v>
      </c>
      <c r="N4" s="241" t="s">
        <v>62</v>
      </c>
      <c r="O4" s="241" t="s">
        <v>129</v>
      </c>
      <c r="P4" s="241" t="s">
        <v>94</v>
      </c>
      <c r="R4" s="244"/>
      <c r="S4" s="247"/>
      <c r="T4" s="249">
        <v>2019</v>
      </c>
      <c r="U4" s="250">
        <v>2018</v>
      </c>
      <c r="V4" s="241" t="s">
        <v>62</v>
      </c>
      <c r="W4" s="241" t="s">
        <v>129</v>
      </c>
      <c r="X4" s="241" t="s">
        <v>94</v>
      </c>
    </row>
    <row r="5" spans="2:24" ht="12.75">
      <c r="B5" s="178">
        <v>1</v>
      </c>
      <c r="C5" s="179" t="s">
        <v>26</v>
      </c>
      <c r="D5" s="180">
        <v>2070</v>
      </c>
      <c r="E5" s="181">
        <v>0.11665257819103973</v>
      </c>
      <c r="F5" s="180">
        <v>1742</v>
      </c>
      <c r="G5" s="182">
        <v>0.13103655784564466</v>
      </c>
      <c r="H5" s="171">
        <v>0.18828932261768072</v>
      </c>
      <c r="I5" s="109"/>
      <c r="J5" s="237"/>
      <c r="K5" s="240"/>
      <c r="L5" s="242"/>
      <c r="M5" s="251"/>
      <c r="N5" s="242"/>
      <c r="O5" s="242"/>
      <c r="P5" s="242"/>
      <c r="R5" s="245"/>
      <c r="S5" s="248"/>
      <c r="T5" s="242"/>
      <c r="U5" s="251"/>
      <c r="V5" s="242"/>
      <c r="W5" s="242"/>
      <c r="X5" s="242"/>
    </row>
    <row r="6" spans="2:24" ht="15">
      <c r="B6" s="183">
        <v>2</v>
      </c>
      <c r="C6" s="184" t="s">
        <v>27</v>
      </c>
      <c r="D6" s="185">
        <v>2000</v>
      </c>
      <c r="E6" s="186">
        <v>0.11270780501549732</v>
      </c>
      <c r="F6" s="185">
        <v>1497</v>
      </c>
      <c r="G6" s="187">
        <v>0.11260719121408154</v>
      </c>
      <c r="H6" s="172">
        <v>0.33600534402137616</v>
      </c>
      <c r="I6" s="109"/>
      <c r="J6" s="110" t="s">
        <v>63</v>
      </c>
      <c r="K6" s="200" t="s">
        <v>47</v>
      </c>
      <c r="L6" s="218">
        <v>1894</v>
      </c>
      <c r="M6" s="144">
        <v>1047</v>
      </c>
      <c r="N6" s="201">
        <v>0.8089780324737346</v>
      </c>
      <c r="O6" s="202"/>
      <c r="P6" s="202"/>
      <c r="R6" s="110" t="s">
        <v>49</v>
      </c>
      <c r="S6" s="200" t="s">
        <v>27</v>
      </c>
      <c r="T6" s="218">
        <v>797</v>
      </c>
      <c r="U6" s="144">
        <v>545</v>
      </c>
      <c r="V6" s="201">
        <v>0.46238532110091746</v>
      </c>
      <c r="W6" s="202"/>
      <c r="X6" s="202"/>
    </row>
    <row r="7" spans="2:24" ht="15">
      <c r="B7" s="183">
        <v>3</v>
      </c>
      <c r="C7" s="184" t="s">
        <v>47</v>
      </c>
      <c r="D7" s="185">
        <v>1960</v>
      </c>
      <c r="E7" s="186">
        <v>0.11045364891518737</v>
      </c>
      <c r="F7" s="185">
        <v>1079</v>
      </c>
      <c r="G7" s="187">
        <v>0.08116443508349631</v>
      </c>
      <c r="H7" s="172">
        <v>0.8164967562557923</v>
      </c>
      <c r="I7" s="109"/>
      <c r="J7" s="111"/>
      <c r="K7" s="203" t="s">
        <v>28</v>
      </c>
      <c r="L7" s="204">
        <v>1471</v>
      </c>
      <c r="M7" s="145">
        <v>1217</v>
      </c>
      <c r="N7" s="205">
        <v>0.20870994248151198</v>
      </c>
      <c r="O7" s="153"/>
      <c r="P7" s="153"/>
      <c r="R7" s="111"/>
      <c r="S7" s="203" t="s">
        <v>26</v>
      </c>
      <c r="T7" s="204">
        <v>744</v>
      </c>
      <c r="U7" s="145">
        <v>639</v>
      </c>
      <c r="V7" s="205">
        <v>0.164319248826291</v>
      </c>
      <c r="W7" s="153"/>
      <c r="X7" s="153"/>
    </row>
    <row r="8" spans="2:24" ht="15">
      <c r="B8" s="183">
        <v>4</v>
      </c>
      <c r="C8" s="184" t="s">
        <v>0</v>
      </c>
      <c r="D8" s="185">
        <v>1638</v>
      </c>
      <c r="E8" s="186">
        <v>0.09230769230769231</v>
      </c>
      <c r="F8" s="185">
        <v>1369</v>
      </c>
      <c r="G8" s="187">
        <v>0.10297878742289755</v>
      </c>
      <c r="H8" s="172">
        <v>0.19649379108838572</v>
      </c>
      <c r="I8" s="109"/>
      <c r="J8" s="111"/>
      <c r="K8" s="203" t="s">
        <v>27</v>
      </c>
      <c r="L8" s="204">
        <v>903</v>
      </c>
      <c r="M8" s="145">
        <v>693</v>
      </c>
      <c r="N8" s="205">
        <v>0.303030303030303</v>
      </c>
      <c r="O8" s="153"/>
      <c r="P8" s="153"/>
      <c r="R8" s="111"/>
      <c r="S8" s="203" t="s">
        <v>149</v>
      </c>
      <c r="T8" s="204">
        <v>364</v>
      </c>
      <c r="U8" s="145">
        <v>281</v>
      </c>
      <c r="V8" s="205">
        <v>0.2953736654804271</v>
      </c>
      <c r="W8" s="153"/>
      <c r="X8" s="153"/>
    </row>
    <row r="9" spans="2:24" ht="12.75">
      <c r="B9" s="183">
        <v>5</v>
      </c>
      <c r="C9" s="184" t="s">
        <v>28</v>
      </c>
      <c r="D9" s="185">
        <v>1472</v>
      </c>
      <c r="E9" s="186">
        <v>0.08295294449140603</v>
      </c>
      <c r="F9" s="185">
        <v>1217</v>
      </c>
      <c r="G9" s="283">
        <v>0.09154505792086656</v>
      </c>
      <c r="H9" s="172">
        <v>0.20953163516844708</v>
      </c>
      <c r="I9" s="109"/>
      <c r="J9" s="110"/>
      <c r="K9" s="110" t="s">
        <v>148</v>
      </c>
      <c r="L9" s="110">
        <v>5153</v>
      </c>
      <c r="M9" s="110">
        <v>3499</v>
      </c>
      <c r="N9" s="206">
        <v>0.4727064875678766</v>
      </c>
      <c r="O9" s="153"/>
      <c r="P9" s="153"/>
      <c r="R9" s="110"/>
      <c r="S9" s="110" t="s">
        <v>148</v>
      </c>
      <c r="T9" s="110">
        <v>1892</v>
      </c>
      <c r="U9" s="110">
        <v>1321</v>
      </c>
      <c r="V9" s="206">
        <v>0.4322482967448902</v>
      </c>
      <c r="W9" s="153"/>
      <c r="X9" s="153"/>
    </row>
    <row r="10" spans="2:24" ht="12.75">
      <c r="B10" s="183">
        <v>6</v>
      </c>
      <c r="C10" s="184" t="s">
        <v>88</v>
      </c>
      <c r="D10" s="185">
        <v>832</v>
      </c>
      <c r="E10" s="186">
        <v>0.046886446886446886</v>
      </c>
      <c r="F10" s="185">
        <v>511</v>
      </c>
      <c r="G10" s="283">
        <v>0.038438393260117346</v>
      </c>
      <c r="H10" s="172">
        <v>0.6281800391389432</v>
      </c>
      <c r="I10" s="109"/>
      <c r="J10" s="112" t="s">
        <v>69</v>
      </c>
      <c r="K10" s="113"/>
      <c r="L10" s="175">
        <v>9421</v>
      </c>
      <c r="M10" s="175">
        <v>6456</v>
      </c>
      <c r="N10" s="114">
        <v>0.459262701363073</v>
      </c>
      <c r="O10" s="133">
        <v>0.5309101155255002</v>
      </c>
      <c r="P10" s="133">
        <v>0.48563261621784265</v>
      </c>
      <c r="R10" s="112" t="s">
        <v>78</v>
      </c>
      <c r="S10" s="113"/>
      <c r="T10" s="175">
        <v>3797</v>
      </c>
      <c r="U10" s="175">
        <v>2786</v>
      </c>
      <c r="V10" s="114">
        <v>0.36288585786073213</v>
      </c>
      <c r="W10" s="133">
        <v>0.21397576782192168</v>
      </c>
      <c r="X10" s="133">
        <v>0.20956822626748908</v>
      </c>
    </row>
    <row r="11" spans="2:24" ht="15">
      <c r="B11" s="183">
        <v>7</v>
      </c>
      <c r="C11" s="184" t="s">
        <v>29</v>
      </c>
      <c r="D11" s="185">
        <v>783</v>
      </c>
      <c r="E11" s="186">
        <v>0.0441251056635672</v>
      </c>
      <c r="F11" s="185">
        <v>593</v>
      </c>
      <c r="G11" s="187">
        <v>0.044606589438844595</v>
      </c>
      <c r="H11" s="172">
        <v>0.3204047217537942</v>
      </c>
      <c r="I11" s="109"/>
      <c r="J11" s="110" t="s">
        <v>64</v>
      </c>
      <c r="K11" s="200" t="s">
        <v>33</v>
      </c>
      <c r="L11" s="218">
        <v>79</v>
      </c>
      <c r="M11" s="144">
        <v>81</v>
      </c>
      <c r="N11" s="201">
        <v>-0.024691358024691357</v>
      </c>
      <c r="O11" s="202"/>
      <c r="P11" s="202"/>
      <c r="R11" s="110" t="s">
        <v>50</v>
      </c>
      <c r="S11" s="203" t="s">
        <v>28</v>
      </c>
      <c r="T11" s="218">
        <v>657</v>
      </c>
      <c r="U11" s="144">
        <v>540</v>
      </c>
      <c r="V11" s="201">
        <v>0.21666666666666656</v>
      </c>
      <c r="W11" s="202"/>
      <c r="X11" s="202"/>
    </row>
    <row r="12" spans="2:24" ht="15">
      <c r="B12" s="183">
        <v>8</v>
      </c>
      <c r="C12" s="184" t="s">
        <v>33</v>
      </c>
      <c r="D12" s="185">
        <v>764</v>
      </c>
      <c r="E12" s="186">
        <v>0.043054381515919976</v>
      </c>
      <c r="F12" s="185">
        <v>700</v>
      </c>
      <c r="G12" s="187">
        <v>0.05265533323303746</v>
      </c>
      <c r="H12" s="172">
        <v>0.09142857142857141</v>
      </c>
      <c r="I12" s="109"/>
      <c r="J12" s="111"/>
      <c r="K12" s="203" t="s">
        <v>27</v>
      </c>
      <c r="L12" s="204">
        <v>75</v>
      </c>
      <c r="M12" s="145">
        <v>77</v>
      </c>
      <c r="N12" s="205">
        <v>-0.025974025974025983</v>
      </c>
      <c r="O12" s="153"/>
      <c r="P12" s="153"/>
      <c r="R12" s="111"/>
      <c r="S12" s="203" t="s">
        <v>47</v>
      </c>
      <c r="T12" s="204">
        <v>512</v>
      </c>
      <c r="U12" s="145">
        <v>294</v>
      </c>
      <c r="V12" s="205">
        <v>0.7414965986394557</v>
      </c>
      <c r="W12" s="153"/>
      <c r="X12" s="153"/>
    </row>
    <row r="13" spans="2:24" ht="15">
      <c r="B13" s="183">
        <v>9</v>
      </c>
      <c r="C13" s="184" t="s">
        <v>30</v>
      </c>
      <c r="D13" s="185">
        <v>670</v>
      </c>
      <c r="E13" s="186">
        <v>0.037757114680191606</v>
      </c>
      <c r="F13" s="185">
        <v>471</v>
      </c>
      <c r="G13" s="187">
        <v>0.03542951707537235</v>
      </c>
      <c r="H13" s="172">
        <v>0.42250530785562623</v>
      </c>
      <c r="I13" s="109"/>
      <c r="J13" s="111"/>
      <c r="K13" s="203" t="s">
        <v>87</v>
      </c>
      <c r="L13" s="204">
        <v>58</v>
      </c>
      <c r="M13" s="145">
        <v>34</v>
      </c>
      <c r="N13" s="205">
        <v>0.7058823529411764</v>
      </c>
      <c r="O13" s="153"/>
      <c r="P13" s="153"/>
      <c r="R13" s="111"/>
      <c r="S13" s="203" t="s">
        <v>32</v>
      </c>
      <c r="T13" s="204">
        <v>245</v>
      </c>
      <c r="U13" s="145">
        <v>231</v>
      </c>
      <c r="V13" s="205">
        <v>0.06060606060606055</v>
      </c>
      <c r="W13" s="153"/>
      <c r="X13" s="153"/>
    </row>
    <row r="14" spans="2:24" ht="12.75">
      <c r="B14" s="188">
        <v>10</v>
      </c>
      <c r="C14" s="189" t="s">
        <v>32</v>
      </c>
      <c r="D14" s="190">
        <v>625</v>
      </c>
      <c r="E14" s="191">
        <v>0.035221189067342916</v>
      </c>
      <c r="F14" s="190">
        <v>621</v>
      </c>
      <c r="G14" s="192">
        <v>0.04671280276816609</v>
      </c>
      <c r="H14" s="193">
        <v>0.006441223832528209</v>
      </c>
      <c r="I14" s="109"/>
      <c r="J14" s="115"/>
      <c r="K14" s="110" t="s">
        <v>148</v>
      </c>
      <c r="L14" s="110">
        <v>164</v>
      </c>
      <c r="M14" s="110">
        <v>76</v>
      </c>
      <c r="N14" s="206">
        <v>1.1578947368421053</v>
      </c>
      <c r="O14" s="153"/>
      <c r="P14" s="153"/>
      <c r="R14" s="115"/>
      <c r="S14" s="110" t="s">
        <v>148</v>
      </c>
      <c r="T14" s="110">
        <v>336</v>
      </c>
      <c r="U14" s="110">
        <v>314</v>
      </c>
      <c r="V14" s="206">
        <v>0.07006369426751591</v>
      </c>
      <c r="W14" s="153"/>
      <c r="X14" s="153"/>
    </row>
    <row r="15" spans="2:24" ht="12.75">
      <c r="B15" s="263" t="s">
        <v>76</v>
      </c>
      <c r="C15" s="264"/>
      <c r="D15" s="116">
        <v>12814</v>
      </c>
      <c r="E15" s="117">
        <v>0.7221189067342915</v>
      </c>
      <c r="F15" s="116">
        <v>9800</v>
      </c>
      <c r="G15" s="117">
        <v>0.7371746652625245</v>
      </c>
      <c r="H15" s="119">
        <v>0.3075510204081633</v>
      </c>
      <c r="I15" s="109"/>
      <c r="J15" s="112" t="s">
        <v>70</v>
      </c>
      <c r="K15" s="113"/>
      <c r="L15" s="175">
        <v>376</v>
      </c>
      <c r="M15" s="175">
        <v>268</v>
      </c>
      <c r="N15" s="114">
        <v>0.4029850746268657</v>
      </c>
      <c r="O15" s="133">
        <v>0.021189067342913495</v>
      </c>
      <c r="P15" s="133">
        <v>0.020159470437791486</v>
      </c>
      <c r="R15" s="112" t="s">
        <v>79</v>
      </c>
      <c r="S15" s="113"/>
      <c r="T15" s="175">
        <v>1750</v>
      </c>
      <c r="U15" s="175">
        <v>1379</v>
      </c>
      <c r="V15" s="114">
        <v>0.2690355329949239</v>
      </c>
      <c r="W15" s="133">
        <v>0.09861932938856016</v>
      </c>
      <c r="X15" s="133">
        <v>0.1037310064690838</v>
      </c>
    </row>
    <row r="16" spans="2:24" ht="15">
      <c r="B16" s="260" t="s">
        <v>77</v>
      </c>
      <c r="C16" s="260"/>
      <c r="D16" s="118">
        <v>4931</v>
      </c>
      <c r="E16" s="117">
        <v>0.27788109326570865</v>
      </c>
      <c r="F16" s="118">
        <v>3494</v>
      </c>
      <c r="G16" s="117">
        <v>0.26282533473747555</v>
      </c>
      <c r="H16" s="120">
        <v>0.41127647395535205</v>
      </c>
      <c r="I16" s="109"/>
      <c r="J16" s="110" t="s">
        <v>65</v>
      </c>
      <c r="K16" s="200" t="s">
        <v>33</v>
      </c>
      <c r="L16" s="218">
        <v>311</v>
      </c>
      <c r="M16" s="144">
        <v>292</v>
      </c>
      <c r="N16" s="201">
        <v>0.06506849315068486</v>
      </c>
      <c r="O16" s="202"/>
      <c r="P16" s="202"/>
      <c r="R16" s="110" t="s">
        <v>51</v>
      </c>
      <c r="S16" s="200" t="s">
        <v>47</v>
      </c>
      <c r="T16" s="218">
        <v>1217</v>
      </c>
      <c r="U16" s="144">
        <v>599</v>
      </c>
      <c r="V16" s="201">
        <v>1.031719532554257</v>
      </c>
      <c r="W16" s="202"/>
      <c r="X16" s="202"/>
    </row>
    <row r="17" spans="2:24" ht="15">
      <c r="B17" s="261" t="s">
        <v>75</v>
      </c>
      <c r="C17" s="261"/>
      <c r="D17" s="158">
        <v>17745</v>
      </c>
      <c r="E17" s="173">
        <v>1</v>
      </c>
      <c r="F17" s="158">
        <v>13294</v>
      </c>
      <c r="G17" s="174">
        <v>0.9999999999999996</v>
      </c>
      <c r="H17" s="157">
        <v>0.33481269745749964</v>
      </c>
      <c r="I17" s="109"/>
      <c r="J17" s="111"/>
      <c r="K17" s="203" t="s">
        <v>27</v>
      </c>
      <c r="L17" s="204">
        <v>305</v>
      </c>
      <c r="M17" s="145">
        <v>176</v>
      </c>
      <c r="N17" s="205">
        <v>0.7329545454545454</v>
      </c>
      <c r="O17" s="153"/>
      <c r="P17" s="153"/>
      <c r="R17" s="111"/>
      <c r="S17" s="203" t="s">
        <v>26</v>
      </c>
      <c r="T17" s="204">
        <v>670</v>
      </c>
      <c r="U17" s="145">
        <v>665</v>
      </c>
      <c r="V17" s="205">
        <v>0.007518796992481258</v>
      </c>
      <c r="W17" s="153"/>
      <c r="X17" s="153"/>
    </row>
    <row r="18" spans="2:24" ht="15">
      <c r="B18" s="262" t="s">
        <v>91</v>
      </c>
      <c r="C18" s="262"/>
      <c r="D18" s="262"/>
      <c r="E18" s="262"/>
      <c r="F18" s="262"/>
      <c r="G18" s="262"/>
      <c r="H18" s="262"/>
      <c r="I18" s="109"/>
      <c r="J18" s="111"/>
      <c r="K18" s="203" t="s">
        <v>0</v>
      </c>
      <c r="L18" s="204">
        <v>277</v>
      </c>
      <c r="M18" s="145">
        <v>166</v>
      </c>
      <c r="N18" s="205">
        <v>0.6686746987951808</v>
      </c>
      <c r="O18" s="153"/>
      <c r="P18" s="153"/>
      <c r="R18" s="111"/>
      <c r="S18" s="203" t="s">
        <v>28</v>
      </c>
      <c r="T18" s="204">
        <v>501</v>
      </c>
      <c r="U18" s="145">
        <v>547</v>
      </c>
      <c r="V18" s="205">
        <v>-0.08409506398537481</v>
      </c>
      <c r="W18" s="153"/>
      <c r="X18" s="153"/>
    </row>
    <row r="19" spans="2:24" ht="12.75" customHeight="1">
      <c r="B19" s="257" t="s">
        <v>44</v>
      </c>
      <c r="C19" s="257"/>
      <c r="D19" s="257"/>
      <c r="E19" s="257"/>
      <c r="F19" s="257"/>
      <c r="G19" s="257"/>
      <c r="H19" s="257"/>
      <c r="I19" s="109"/>
      <c r="J19" s="115"/>
      <c r="K19" s="146" t="s">
        <v>148</v>
      </c>
      <c r="L19" s="110">
        <v>1197</v>
      </c>
      <c r="M19" s="110">
        <v>816</v>
      </c>
      <c r="N19" s="206">
        <v>0.46691176470588225</v>
      </c>
      <c r="O19" s="153"/>
      <c r="P19" s="153"/>
      <c r="R19" s="115"/>
      <c r="S19" s="146" t="s">
        <v>148</v>
      </c>
      <c r="T19" s="110">
        <v>3920</v>
      </c>
      <c r="U19" s="110">
        <v>2756</v>
      </c>
      <c r="V19" s="206">
        <v>0.42235123367198835</v>
      </c>
      <c r="W19" s="153"/>
      <c r="X19" s="153"/>
    </row>
    <row r="20" spans="2:24" ht="12.75">
      <c r="B20" s="257"/>
      <c r="C20" s="257"/>
      <c r="D20" s="257"/>
      <c r="E20" s="257"/>
      <c r="F20" s="257"/>
      <c r="G20" s="257"/>
      <c r="H20" s="257"/>
      <c r="I20" s="109"/>
      <c r="J20" s="121" t="s">
        <v>71</v>
      </c>
      <c r="K20" s="122"/>
      <c r="L20" s="175">
        <v>2090</v>
      </c>
      <c r="M20" s="175">
        <v>1450</v>
      </c>
      <c r="N20" s="114">
        <v>0.4413793103448276</v>
      </c>
      <c r="O20" s="133">
        <v>0.1177796562411947</v>
      </c>
      <c r="P20" s="133">
        <v>0.10907176169700616</v>
      </c>
      <c r="R20" s="112" t="s">
        <v>80</v>
      </c>
      <c r="S20" s="123"/>
      <c r="T20" s="175">
        <v>6308</v>
      </c>
      <c r="U20" s="175">
        <v>4567</v>
      </c>
      <c r="V20" s="114">
        <v>0.3812130501423254</v>
      </c>
      <c r="W20" s="133">
        <v>0.35548041701887856</v>
      </c>
      <c r="X20" s="133">
        <v>0.3435384383932601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66</v>
      </c>
      <c r="K21" s="200" t="s">
        <v>26</v>
      </c>
      <c r="L21" s="218">
        <v>528</v>
      </c>
      <c r="M21" s="144">
        <v>425</v>
      </c>
      <c r="N21" s="201">
        <v>0.24235294117647066</v>
      </c>
      <c r="O21" s="202"/>
      <c r="P21" s="202"/>
      <c r="R21" s="111" t="s">
        <v>52</v>
      </c>
      <c r="S21" s="200" t="s">
        <v>31</v>
      </c>
      <c r="T21" s="208">
        <v>40</v>
      </c>
      <c r="U21" s="144">
        <v>32</v>
      </c>
      <c r="V21" s="201">
        <v>0.25</v>
      </c>
      <c r="W21" s="202"/>
      <c r="X21" s="202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3" t="s">
        <v>27</v>
      </c>
      <c r="L22" s="204">
        <v>332</v>
      </c>
      <c r="M22" s="145">
        <v>215</v>
      </c>
      <c r="N22" s="205">
        <v>0.5441860465116279</v>
      </c>
      <c r="O22" s="153"/>
      <c r="P22" s="153"/>
      <c r="R22" s="111"/>
      <c r="S22" s="203" t="s">
        <v>27</v>
      </c>
      <c r="T22" s="209">
        <v>3</v>
      </c>
      <c r="U22" s="145">
        <v>8</v>
      </c>
      <c r="V22" s="205">
        <v>-0.625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3" t="s">
        <v>29</v>
      </c>
      <c r="L23" s="204">
        <v>295</v>
      </c>
      <c r="M23" s="145">
        <v>287</v>
      </c>
      <c r="N23" s="205">
        <v>0.027874564459930307</v>
      </c>
      <c r="O23" s="153"/>
      <c r="P23" s="153"/>
      <c r="R23" s="111"/>
      <c r="S23" s="203" t="s">
        <v>29</v>
      </c>
      <c r="T23" s="209"/>
      <c r="U23" s="145">
        <v>3</v>
      </c>
      <c r="V23" s="205">
        <v>-1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148</v>
      </c>
      <c r="L24" s="110">
        <v>427</v>
      </c>
      <c r="M24" s="110">
        <v>388</v>
      </c>
      <c r="N24" s="206">
        <v>0.10051546391752586</v>
      </c>
      <c r="O24" s="153"/>
      <c r="P24" s="153"/>
      <c r="R24" s="115"/>
      <c r="S24" s="146" t="s">
        <v>148</v>
      </c>
      <c r="T24" s="110">
        <v>0</v>
      </c>
      <c r="U24" s="110">
        <v>0</v>
      </c>
      <c r="V24" s="206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72</v>
      </c>
      <c r="K25" s="122"/>
      <c r="L25" s="216">
        <v>1582</v>
      </c>
      <c r="M25" s="216">
        <v>1315</v>
      </c>
      <c r="N25" s="114">
        <v>0.20304182509505697</v>
      </c>
      <c r="O25" s="133">
        <v>0.08915187376725839</v>
      </c>
      <c r="P25" s="133">
        <v>0.0989168045734918</v>
      </c>
      <c r="R25" s="112" t="s">
        <v>81</v>
      </c>
      <c r="S25" s="122"/>
      <c r="T25" s="175">
        <v>43</v>
      </c>
      <c r="U25" s="175">
        <v>43</v>
      </c>
      <c r="V25" s="114">
        <v>0</v>
      </c>
      <c r="W25" s="133">
        <v>0.0024232178078331923</v>
      </c>
      <c r="X25" s="133">
        <v>0.0032345418986008726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67</v>
      </c>
      <c r="K26" s="200" t="s">
        <v>0</v>
      </c>
      <c r="L26" s="218">
        <v>1337</v>
      </c>
      <c r="M26" s="144">
        <v>1154</v>
      </c>
      <c r="N26" s="201">
        <v>0.158578856152513</v>
      </c>
      <c r="O26" s="202"/>
      <c r="P26" s="202"/>
      <c r="R26" s="128" t="s">
        <v>53</v>
      </c>
      <c r="S26" s="200" t="s">
        <v>26</v>
      </c>
      <c r="T26" s="218">
        <v>172</v>
      </c>
      <c r="U26" s="144">
        <v>113</v>
      </c>
      <c r="V26" s="205">
        <v>0.5221238938053097</v>
      </c>
      <c r="W26" s="202"/>
      <c r="X26" s="202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3" t="s">
        <v>32</v>
      </c>
      <c r="L27" s="204">
        <v>568</v>
      </c>
      <c r="M27" s="145">
        <v>547</v>
      </c>
      <c r="N27" s="205">
        <v>0.03839122486288837</v>
      </c>
      <c r="O27" s="153"/>
      <c r="P27" s="153"/>
      <c r="R27" s="111"/>
      <c r="S27" s="203" t="s">
        <v>27</v>
      </c>
      <c r="T27" s="204">
        <v>130</v>
      </c>
      <c r="U27" s="145">
        <v>74</v>
      </c>
      <c r="V27" s="205">
        <v>0.7567567567567568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3" t="s">
        <v>26</v>
      </c>
      <c r="L28" s="204">
        <v>510</v>
      </c>
      <c r="M28" s="145">
        <v>454</v>
      </c>
      <c r="N28" s="205">
        <v>0.12334801762114544</v>
      </c>
      <c r="O28" s="153"/>
      <c r="P28" s="153"/>
      <c r="R28" s="111"/>
      <c r="S28" s="203" t="s">
        <v>29</v>
      </c>
      <c r="T28" s="204">
        <v>79</v>
      </c>
      <c r="U28" s="145">
        <v>58</v>
      </c>
      <c r="V28" s="205">
        <v>0.3620689655172413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148</v>
      </c>
      <c r="L29" s="110">
        <v>1798</v>
      </c>
      <c r="M29" s="110">
        <v>1614</v>
      </c>
      <c r="N29" s="206">
        <v>0.11400247831474597</v>
      </c>
      <c r="O29" s="153"/>
      <c r="P29" s="153"/>
      <c r="R29" s="115"/>
      <c r="S29" s="110" t="s">
        <v>148</v>
      </c>
      <c r="T29" s="110">
        <v>242</v>
      </c>
      <c r="U29" s="110">
        <v>224</v>
      </c>
      <c r="V29" s="206">
        <v>0.0803571428571428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73</v>
      </c>
      <c r="K30" s="130"/>
      <c r="L30" s="175">
        <v>4213</v>
      </c>
      <c r="M30" s="175">
        <v>3769</v>
      </c>
      <c r="N30" s="114">
        <v>0.11780313080392668</v>
      </c>
      <c r="O30" s="133">
        <v>0.23741899126514512</v>
      </c>
      <c r="P30" s="133">
        <v>0.2835113585075974</v>
      </c>
      <c r="R30" s="112" t="s">
        <v>82</v>
      </c>
      <c r="S30" s="113"/>
      <c r="T30" s="175">
        <v>623</v>
      </c>
      <c r="U30" s="175">
        <v>469</v>
      </c>
      <c r="V30" s="114">
        <v>0.32835820895522394</v>
      </c>
      <c r="W30" s="133">
        <v>0.035108481262327414</v>
      </c>
      <c r="X30" s="133">
        <v>0.0352790732661351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74</v>
      </c>
      <c r="K31" s="131"/>
      <c r="L31" s="175">
        <v>63</v>
      </c>
      <c r="M31" s="175">
        <v>36</v>
      </c>
      <c r="N31" s="114">
        <v>0.75</v>
      </c>
      <c r="O31" s="133">
        <v>0.0035502958579881655</v>
      </c>
      <c r="P31" s="133">
        <v>0.002707988566270498</v>
      </c>
      <c r="R31" s="110" t="s">
        <v>54</v>
      </c>
      <c r="S31" s="200" t="s">
        <v>26</v>
      </c>
      <c r="T31" s="218">
        <v>344</v>
      </c>
      <c r="U31" s="144">
        <v>288</v>
      </c>
      <c r="V31" s="201">
        <v>0.19444444444444442</v>
      </c>
      <c r="W31" s="202"/>
      <c r="X31" s="202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258" t="s">
        <v>75</v>
      </c>
      <c r="K32" s="259"/>
      <c r="L32" s="112">
        <v>17745</v>
      </c>
      <c r="M32" s="112">
        <v>13294</v>
      </c>
      <c r="N32" s="120">
        <v>0.33481269745749964</v>
      </c>
      <c r="O32" s="207">
        <v>1</v>
      </c>
      <c r="P32" s="207">
        <v>1</v>
      </c>
      <c r="R32" s="111"/>
      <c r="S32" s="203" t="s">
        <v>0</v>
      </c>
      <c r="T32" s="204">
        <v>242</v>
      </c>
      <c r="U32" s="145">
        <v>263</v>
      </c>
      <c r="V32" s="205">
        <v>-0.07984790874524716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109"/>
      <c r="K33" s="109"/>
      <c r="L33" s="109"/>
      <c r="O33" s="125"/>
      <c r="R33" s="111"/>
      <c r="S33" s="203" t="s">
        <v>32</v>
      </c>
      <c r="T33" s="204">
        <v>158</v>
      </c>
      <c r="U33" s="145">
        <v>178</v>
      </c>
      <c r="V33" s="205">
        <v>-0.1123595505617978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148</v>
      </c>
      <c r="T34" s="110">
        <v>338</v>
      </c>
      <c r="U34" s="110">
        <v>249</v>
      </c>
      <c r="V34" s="206">
        <v>0.357429718875502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83</v>
      </c>
      <c r="S35" s="113"/>
      <c r="T35" s="175">
        <v>1082</v>
      </c>
      <c r="U35" s="175">
        <v>978</v>
      </c>
      <c r="V35" s="114">
        <v>0.10633946830265839</v>
      </c>
      <c r="W35" s="133">
        <v>0.06097492251338405</v>
      </c>
      <c r="X35" s="133">
        <v>0.07356702271701519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200" t="s">
        <v>0</v>
      </c>
      <c r="T36" s="210">
        <v>972</v>
      </c>
      <c r="U36" s="211">
        <v>766</v>
      </c>
      <c r="V36" s="201">
        <v>0.268929503916449</v>
      </c>
      <c r="W36" s="202"/>
      <c r="X36" s="202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3" t="s">
        <v>27</v>
      </c>
      <c r="T37" s="212">
        <v>453</v>
      </c>
      <c r="U37" s="213">
        <v>370</v>
      </c>
      <c r="V37" s="205">
        <v>0.22432432432432425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3" t="s">
        <v>33</v>
      </c>
      <c r="T38" s="212">
        <v>440</v>
      </c>
      <c r="U38" s="213">
        <v>387</v>
      </c>
      <c r="V38" s="205">
        <v>0.1369509043927648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148</v>
      </c>
      <c r="T39" s="110">
        <v>1613</v>
      </c>
      <c r="U39" s="110">
        <v>1173</v>
      </c>
      <c r="V39" s="206">
        <v>0.3751065643648763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84</v>
      </c>
      <c r="S40" s="122"/>
      <c r="T40" s="175">
        <v>3478</v>
      </c>
      <c r="U40" s="175">
        <v>2696</v>
      </c>
      <c r="V40" s="114">
        <v>0.2900593471810089</v>
      </c>
      <c r="W40" s="133">
        <v>0.19599887292194984</v>
      </c>
      <c r="X40" s="133">
        <v>0.20279825485181285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R41" s="128" t="s">
        <v>56</v>
      </c>
      <c r="S41" s="200" t="s">
        <v>87</v>
      </c>
      <c r="T41" s="208">
        <v>79</v>
      </c>
      <c r="U41" s="144">
        <v>64</v>
      </c>
      <c r="V41" s="201">
        <v>0.234375</v>
      </c>
      <c r="W41" s="202"/>
      <c r="X41" s="202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3" t="s">
        <v>146</v>
      </c>
      <c r="T42" s="209">
        <v>67</v>
      </c>
      <c r="U42" s="145">
        <v>14</v>
      </c>
      <c r="V42" s="205">
        <v>3.7857142857142856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3" t="s">
        <v>145</v>
      </c>
      <c r="T43" s="209">
        <v>59</v>
      </c>
      <c r="U43" s="145">
        <v>59</v>
      </c>
      <c r="V43" s="205">
        <v>0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148</v>
      </c>
      <c r="T44" s="110">
        <v>123</v>
      </c>
      <c r="U44" s="110">
        <v>131</v>
      </c>
      <c r="V44" s="206">
        <v>-0.06106870229007633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85</v>
      </c>
      <c r="S45" s="122"/>
      <c r="T45" s="175">
        <v>328</v>
      </c>
      <c r="U45" s="175">
        <v>268</v>
      </c>
      <c r="V45" s="114">
        <v>0.22388059701492535</v>
      </c>
      <c r="W45" s="133">
        <v>0.018484080022541562</v>
      </c>
      <c r="X45" s="133">
        <v>0.020159470437791486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86</v>
      </c>
      <c r="S46" s="131"/>
      <c r="T46" s="175">
        <v>336</v>
      </c>
      <c r="U46" s="175">
        <v>108</v>
      </c>
      <c r="V46" s="114">
        <v>2.111111111111111</v>
      </c>
      <c r="W46" s="133">
        <v>0.01893491124260355</v>
      </c>
      <c r="X46" s="133">
        <v>0.008123965698811493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8" t="s">
        <v>75</v>
      </c>
      <c r="S47" s="259"/>
      <c r="T47" s="175">
        <v>17745</v>
      </c>
      <c r="U47" s="175">
        <v>13294</v>
      </c>
      <c r="V47" s="114">
        <v>0.33481269745749964</v>
      </c>
      <c r="W47" s="176">
        <v>1</v>
      </c>
      <c r="X47" s="176">
        <v>0.9999999999999999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8" s="125" customFormat="1" ht="12.75" customHeight="1">
      <c r="B62" s="126"/>
      <c r="C62" s="126"/>
      <c r="D62" s="126"/>
      <c r="E62" s="126"/>
      <c r="F62" s="126"/>
      <c r="G62" s="126"/>
      <c r="H62" s="126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2" ht="12.75">
      <c r="B72" s="126"/>
      <c r="C72" s="126"/>
      <c r="D72" s="126"/>
      <c r="E72" s="126"/>
      <c r="F72" s="126"/>
      <c r="G72" s="126"/>
      <c r="H72" s="126"/>
      <c r="I72" s="109"/>
      <c r="J72" s="109"/>
      <c r="K72" s="109"/>
      <c r="L72" s="109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24"/>
      <c r="K155" s="124"/>
      <c r="L155" s="124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8" ht="12.75">
      <c r="B256" s="124"/>
      <c r="C256" s="124"/>
      <c r="D256" s="124"/>
      <c r="E256" s="124"/>
      <c r="F256" s="124"/>
      <c r="G256" s="124"/>
      <c r="H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4" dxfId="0" operator="lessThan">
      <formula>0</formula>
    </cfRule>
  </conditionalFormatting>
  <conditionalFormatting sqref="H10:H14">
    <cfRule type="cellIs" priority="13" dxfId="0" operator="lessThan">
      <formula>0</formula>
    </cfRule>
  </conditionalFormatting>
  <conditionalFormatting sqref="E5:E14 G5:H14">
    <cfRule type="cellIs" priority="12" dxfId="3" operator="equal">
      <formula>0</formula>
    </cfRule>
  </conditionalFormatting>
  <conditionalFormatting sqref="D5:D14">
    <cfRule type="cellIs" priority="11" dxfId="3" operator="equal">
      <formula>0</formula>
    </cfRule>
  </conditionalFormatting>
  <conditionalFormatting sqref="F5:F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131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311</v>
      </c>
      <c r="C6" s="163">
        <v>906</v>
      </c>
      <c r="D6" s="163">
        <v>1727</v>
      </c>
      <c r="E6" s="163">
        <v>2865</v>
      </c>
      <c r="F6" s="163">
        <v>3105</v>
      </c>
      <c r="G6" s="163">
        <v>3587</v>
      </c>
      <c r="H6" s="163">
        <v>3429</v>
      </c>
      <c r="I6" s="163">
        <v>3100</v>
      </c>
      <c r="J6" s="163">
        <v>2384</v>
      </c>
      <c r="K6" s="163">
        <v>1030</v>
      </c>
      <c r="L6" s="163">
        <v>794</v>
      </c>
      <c r="M6" s="164">
        <v>652</v>
      </c>
      <c r="N6" s="3">
        <v>23890</v>
      </c>
      <c r="O6" s="82"/>
      <c r="R6" s="83"/>
    </row>
    <row r="7" spans="1:18" s="62" customFormat="1" ht="12.75">
      <c r="A7" s="163">
        <v>2017</v>
      </c>
      <c r="B7" s="163">
        <v>497</v>
      </c>
      <c r="C7" s="163">
        <v>815</v>
      </c>
      <c r="D7" s="163">
        <v>2387</v>
      </c>
      <c r="E7" s="163">
        <v>2566</v>
      </c>
      <c r="F7" s="163">
        <v>3053</v>
      </c>
      <c r="G7" s="163">
        <v>3272</v>
      </c>
      <c r="H7" s="163">
        <v>3254</v>
      </c>
      <c r="I7" s="163">
        <v>2789</v>
      </c>
      <c r="J7" s="163">
        <v>1925</v>
      </c>
      <c r="K7" s="163">
        <v>1195</v>
      </c>
      <c r="L7" s="163">
        <v>1140</v>
      </c>
      <c r="M7" s="164">
        <v>6744</v>
      </c>
      <c r="N7" s="3">
        <v>29637</v>
      </c>
      <c r="O7" s="82"/>
      <c r="R7" s="83"/>
    </row>
    <row r="8" spans="1:18" s="62" customFormat="1" ht="12.75">
      <c r="A8" s="163">
        <v>2018</v>
      </c>
      <c r="B8" s="163">
        <v>277</v>
      </c>
      <c r="C8" s="163">
        <v>387</v>
      </c>
      <c r="D8" s="163">
        <v>982</v>
      </c>
      <c r="E8" s="163">
        <v>2208</v>
      </c>
      <c r="F8" s="163">
        <v>2285</v>
      </c>
      <c r="G8" s="163">
        <v>2273</v>
      </c>
      <c r="H8" s="163">
        <v>2327</v>
      </c>
      <c r="I8" s="163">
        <v>2281</v>
      </c>
      <c r="J8" s="163">
        <v>1321</v>
      </c>
      <c r="K8" s="163">
        <v>965</v>
      </c>
      <c r="L8" s="163">
        <v>643</v>
      </c>
      <c r="M8" s="164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2785</v>
      </c>
      <c r="I9" s="9">
        <v>2220</v>
      </c>
      <c r="J9" s="9">
        <v>1367</v>
      </c>
      <c r="K9" s="9">
        <v>1054</v>
      </c>
      <c r="L9" s="9">
        <v>0</v>
      </c>
      <c r="M9" s="9">
        <v>0</v>
      </c>
      <c r="N9" s="9">
        <v>17911</v>
      </c>
      <c r="O9" s="86"/>
    </row>
    <row r="10" spans="1:14" ht="12.75">
      <c r="A10" s="143" t="s">
        <v>125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>
        <v>0.19681993983669965</v>
      </c>
      <c r="I10" s="97">
        <v>-0.0267426567295046</v>
      </c>
      <c r="J10" s="97">
        <v>0.03482210446631351</v>
      </c>
      <c r="K10" s="97">
        <v>0.09222797927461146</v>
      </c>
      <c r="L10" s="97"/>
      <c r="M10" s="97"/>
      <c r="N10" s="177">
        <v>0.17019469489089256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3" t="s">
        <v>6</v>
      </c>
      <c r="B12" s="225" t="str">
        <f>'R_MC NEW 2019vs2018'!B12:C12</f>
        <v>OCTOBER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2019vs2018'!B13</f>
        <v>2019</v>
      </c>
      <c r="C13" s="45">
        <f>'R_MC NEW 2019vs2018'!C13</f>
        <v>2018</v>
      </c>
      <c r="D13" s="228"/>
      <c r="E13" s="45">
        <f>'R_MC NEW 2019vs2018'!E13</f>
        <v>2019</v>
      </c>
      <c r="F13" s="45">
        <f>'R_MC NEW 2019vs2018'!F13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8">
        <v>1054</v>
      </c>
      <c r="C14" s="168">
        <v>965</v>
      </c>
      <c r="D14" s="169">
        <v>0.09222797927461146</v>
      </c>
      <c r="E14" s="168">
        <v>17911</v>
      </c>
      <c r="F14" s="170">
        <v>15306</v>
      </c>
      <c r="G14" s="169">
        <v>0.17019469489089256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D15" sqref="D15:H17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6"/>
      <c r="C1" s="266"/>
      <c r="D1" s="266"/>
      <c r="E1" s="266"/>
      <c r="F1" s="266"/>
      <c r="G1" s="266"/>
      <c r="H1" s="266"/>
      <c r="I1" s="70"/>
      <c r="J1" s="70"/>
      <c r="K1" s="70"/>
      <c r="L1" s="70"/>
    </row>
    <row r="2" spans="2:12" ht="14.25">
      <c r="B2" s="252" t="s">
        <v>132</v>
      </c>
      <c r="C2" s="252"/>
      <c r="D2" s="252"/>
      <c r="E2" s="252"/>
      <c r="F2" s="252"/>
      <c r="G2" s="252"/>
      <c r="H2" s="252"/>
      <c r="I2" s="265"/>
      <c r="J2" s="265"/>
      <c r="K2" s="265"/>
      <c r="L2" s="265"/>
    </row>
    <row r="3" spans="2:16" ht="24" customHeight="1">
      <c r="B3" s="243" t="s">
        <v>57</v>
      </c>
      <c r="C3" s="246" t="s">
        <v>58</v>
      </c>
      <c r="D3" s="254" t="str">
        <f>'R_MC 2019 rankings'!D3:H3</f>
        <v>January-October</v>
      </c>
      <c r="E3" s="255"/>
      <c r="F3" s="255"/>
      <c r="G3" s="255"/>
      <c r="H3" s="256"/>
      <c r="I3" s="72"/>
      <c r="J3" s="73"/>
      <c r="K3" s="73"/>
      <c r="L3" s="74"/>
      <c r="M3" s="75"/>
      <c r="N3" s="75"/>
      <c r="O3" s="75"/>
      <c r="P3" s="75"/>
    </row>
    <row r="4" spans="2:16" ht="12.75">
      <c r="B4" s="245"/>
      <c r="C4" s="253"/>
      <c r="D4" s="104">
        <v>2018</v>
      </c>
      <c r="E4" s="105" t="s">
        <v>60</v>
      </c>
      <c r="F4" s="106">
        <v>2017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8">
        <v>1</v>
      </c>
      <c r="C5" s="179" t="s">
        <v>47</v>
      </c>
      <c r="D5" s="180">
        <v>5586</v>
      </c>
      <c r="E5" s="181">
        <v>0.31187538384233154</v>
      </c>
      <c r="F5" s="180">
        <v>4607</v>
      </c>
      <c r="G5" s="182">
        <v>0.30099307461126357</v>
      </c>
      <c r="H5" s="171">
        <v>0.21250271326242665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3">
        <v>2</v>
      </c>
      <c r="C6" s="184" t="s">
        <v>28</v>
      </c>
      <c r="D6" s="185">
        <v>2142</v>
      </c>
      <c r="E6" s="186">
        <v>0.1195913126011948</v>
      </c>
      <c r="F6" s="185">
        <v>1231</v>
      </c>
      <c r="G6" s="187">
        <v>0.08042597674114726</v>
      </c>
      <c r="H6" s="172">
        <v>0.7400487408610885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3">
        <v>3</v>
      </c>
      <c r="C7" s="184" t="s">
        <v>92</v>
      </c>
      <c r="D7" s="185">
        <v>1569</v>
      </c>
      <c r="E7" s="186">
        <v>0.08759979900619731</v>
      </c>
      <c r="F7" s="185">
        <v>2319</v>
      </c>
      <c r="G7" s="187">
        <v>0.15150921207369658</v>
      </c>
      <c r="H7" s="172">
        <v>-0.32341526520051744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3">
        <v>4</v>
      </c>
      <c r="C8" s="184" t="s">
        <v>88</v>
      </c>
      <c r="D8" s="185">
        <v>1115</v>
      </c>
      <c r="E8" s="186">
        <v>0.06225224722237731</v>
      </c>
      <c r="F8" s="185">
        <v>855</v>
      </c>
      <c r="G8" s="187">
        <v>0.05586044688357507</v>
      </c>
      <c r="H8" s="172">
        <v>0.30409356725146197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3">
        <v>5</v>
      </c>
      <c r="C9" s="184" t="s">
        <v>30</v>
      </c>
      <c r="D9" s="185">
        <v>985</v>
      </c>
      <c r="E9" s="186">
        <v>0.05499413768075485</v>
      </c>
      <c r="F9" s="185">
        <v>1303</v>
      </c>
      <c r="G9" s="283">
        <v>0.08513001437344832</v>
      </c>
      <c r="H9" s="172">
        <v>-0.24405218726016886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3">
        <v>6</v>
      </c>
      <c r="C10" s="184" t="s">
        <v>34</v>
      </c>
      <c r="D10" s="185">
        <v>961</v>
      </c>
      <c r="E10" s="186">
        <v>0.05365417899614762</v>
      </c>
      <c r="F10" s="185">
        <v>885</v>
      </c>
      <c r="G10" s="283">
        <v>0.05782046256370051</v>
      </c>
      <c r="H10" s="172">
        <v>0.08587570621468932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3">
        <v>7</v>
      </c>
      <c r="C11" s="184" t="s">
        <v>143</v>
      </c>
      <c r="D11" s="185">
        <v>765</v>
      </c>
      <c r="E11" s="186">
        <v>0.042711183071855285</v>
      </c>
      <c r="F11" s="185">
        <v>601</v>
      </c>
      <c r="G11" s="187">
        <v>0.039265647458513</v>
      </c>
      <c r="H11" s="172">
        <v>0.27287853577371046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3">
        <v>8</v>
      </c>
      <c r="C12" s="184" t="s">
        <v>103</v>
      </c>
      <c r="D12" s="185">
        <v>749</v>
      </c>
      <c r="E12" s="186">
        <v>0.04181787728211713</v>
      </c>
      <c r="F12" s="185">
        <v>382</v>
      </c>
      <c r="G12" s="187">
        <v>0.024957532993597282</v>
      </c>
      <c r="H12" s="172">
        <v>0.9607329842931938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3">
        <v>9</v>
      </c>
      <c r="C13" s="184" t="s">
        <v>147</v>
      </c>
      <c r="D13" s="185">
        <v>380</v>
      </c>
      <c r="E13" s="186">
        <v>0.021216012506281055</v>
      </c>
      <c r="F13" s="185">
        <v>49</v>
      </c>
      <c r="G13" s="187">
        <v>0.003201358944204887</v>
      </c>
      <c r="H13" s="172">
        <v>6.755102040816326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8">
        <v>10</v>
      </c>
      <c r="C14" s="189" t="s">
        <v>144</v>
      </c>
      <c r="D14" s="190">
        <v>377</v>
      </c>
      <c r="E14" s="191">
        <v>0.021048517670705154</v>
      </c>
      <c r="F14" s="190">
        <v>56</v>
      </c>
      <c r="G14" s="192">
        <v>0.0036586959362341566</v>
      </c>
      <c r="H14" s="193">
        <v>5.732142857142857</v>
      </c>
      <c r="I14" s="75"/>
      <c r="J14" s="78"/>
      <c r="K14" s="78"/>
      <c r="L14" s="78"/>
      <c r="N14" s="75"/>
      <c r="O14" s="75"/>
      <c r="P14" s="75"/>
    </row>
    <row r="15" spans="2:16" ht="12.75">
      <c r="B15" s="263" t="s">
        <v>76</v>
      </c>
      <c r="C15" s="264"/>
      <c r="D15" s="217">
        <v>14629</v>
      </c>
      <c r="E15" s="117">
        <v>0.8167606498799621</v>
      </c>
      <c r="F15" s="118">
        <v>12288</v>
      </c>
      <c r="G15" s="117">
        <v>0.8028224225793807</v>
      </c>
      <c r="H15" s="119">
        <v>0.19051106770833326</v>
      </c>
      <c r="I15" s="76"/>
      <c r="J15" s="76"/>
      <c r="K15" s="76"/>
      <c r="N15" s="75"/>
      <c r="O15" s="75"/>
      <c r="P15" s="75"/>
    </row>
    <row r="16" spans="2:16" ht="12.75">
      <c r="B16" s="260" t="s">
        <v>77</v>
      </c>
      <c r="C16" s="260"/>
      <c r="D16" s="118">
        <v>3282</v>
      </c>
      <c r="E16" s="117">
        <v>0.18323935012003797</v>
      </c>
      <c r="F16" s="118">
        <v>3018</v>
      </c>
      <c r="G16" s="117">
        <v>0.19717757742061937</v>
      </c>
      <c r="H16" s="119">
        <v>0.0874751491053678</v>
      </c>
      <c r="I16" s="76"/>
      <c r="J16" s="76"/>
      <c r="K16" s="76"/>
      <c r="N16" s="75"/>
      <c r="O16" s="75"/>
      <c r="P16" s="75"/>
    </row>
    <row r="17" spans="2:11" ht="12.75" customHeight="1">
      <c r="B17" s="261" t="s">
        <v>75</v>
      </c>
      <c r="C17" s="261"/>
      <c r="D17" s="158">
        <v>17911</v>
      </c>
      <c r="E17" s="173">
        <v>0.9999999999999993</v>
      </c>
      <c r="F17" s="158">
        <v>15306</v>
      </c>
      <c r="G17" s="174">
        <v>0.9999999999999993</v>
      </c>
      <c r="H17" s="219">
        <v>0.17019469489089256</v>
      </c>
      <c r="I17" s="76"/>
      <c r="J17" s="76"/>
      <c r="K17" s="76"/>
    </row>
    <row r="18" spans="2:11" ht="12.75">
      <c r="B18" s="262" t="s">
        <v>91</v>
      </c>
      <c r="C18" s="262"/>
      <c r="D18" s="262"/>
      <c r="E18" s="262"/>
      <c r="F18" s="262"/>
      <c r="G18" s="262"/>
      <c r="H18" s="262"/>
      <c r="I18" s="76"/>
      <c r="J18" s="76"/>
      <c r="K18" s="76"/>
    </row>
    <row r="19" spans="2:11" ht="12.75">
      <c r="B19" s="257" t="s">
        <v>44</v>
      </c>
      <c r="C19" s="257"/>
      <c r="D19" s="257"/>
      <c r="E19" s="257"/>
      <c r="F19" s="257"/>
      <c r="G19" s="257"/>
      <c r="H19" s="257"/>
      <c r="I19" s="76"/>
      <c r="J19" s="76"/>
      <c r="K19" s="76"/>
    </row>
    <row r="20" spans="2:11" ht="12.75">
      <c r="B20" s="257"/>
      <c r="C20" s="257"/>
      <c r="D20" s="257"/>
      <c r="E20" s="257"/>
      <c r="F20" s="257"/>
      <c r="G20" s="257"/>
      <c r="H20" s="257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C6" sqref="C6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134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>
        <v>7667</v>
      </c>
      <c r="I3" s="3">
        <v>5996</v>
      </c>
      <c r="J3" s="3">
        <v>4356</v>
      </c>
      <c r="K3" s="3">
        <v>3645</v>
      </c>
      <c r="L3" s="3"/>
      <c r="M3" s="3"/>
      <c r="N3" s="3">
        <v>60310</v>
      </c>
      <c r="O3" s="97">
        <v>0.8730204684288237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>
        <v>1311</v>
      </c>
      <c r="I4" s="3">
        <v>1162</v>
      </c>
      <c r="J4" s="3">
        <v>767</v>
      </c>
      <c r="K4" s="3">
        <v>617</v>
      </c>
      <c r="L4" s="3"/>
      <c r="M4" s="3"/>
      <c r="N4" s="3">
        <v>8772</v>
      </c>
      <c r="O4" s="97">
        <v>0.12697953157117628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119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>
        <v>8978</v>
      </c>
      <c r="I5" s="9">
        <v>7158</v>
      </c>
      <c r="J5" s="9">
        <v>5123</v>
      </c>
      <c r="K5" s="9">
        <v>4262</v>
      </c>
      <c r="L5" s="9"/>
      <c r="M5" s="9"/>
      <c r="N5" s="9">
        <v>69082</v>
      </c>
      <c r="O5" s="97">
        <v>1</v>
      </c>
      <c r="T5" s="48" t="s">
        <v>93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120</v>
      </c>
      <c r="B6" s="165">
        <v>0.041474654377880116</v>
      </c>
      <c r="C6" s="165">
        <v>1.104867256637168</v>
      </c>
      <c r="D6" s="165">
        <v>0.7733865881858315</v>
      </c>
      <c r="E6" s="165">
        <v>0.3044096728307255</v>
      </c>
      <c r="F6" s="165">
        <v>-0.21237731733914944</v>
      </c>
      <c r="G6" s="165">
        <v>-0.026537440867658968</v>
      </c>
      <c r="H6" s="165">
        <v>0.06412231835960647</v>
      </c>
      <c r="I6" s="165">
        <v>-0.20271775451102692</v>
      </c>
      <c r="J6" s="165">
        <v>-0.284297289745739</v>
      </c>
      <c r="K6" s="214">
        <v>-0.16806558657036896</v>
      </c>
      <c r="L6" s="214"/>
      <c r="M6" s="214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-0.08576051779935279</v>
      </c>
      <c r="C7" s="167">
        <v>0.611449864498645</v>
      </c>
      <c r="D7" s="167">
        <v>0.3324909177065234</v>
      </c>
      <c r="E7" s="167">
        <v>-0.018989034501203483</v>
      </c>
      <c r="F7" s="167">
        <v>-0.12108305445695167</v>
      </c>
      <c r="G7" s="167">
        <v>-0.018839399930224432</v>
      </c>
      <c r="H7" s="167">
        <v>0.13158558104360973</v>
      </c>
      <c r="I7" s="167">
        <v>-0.03191777116581007</v>
      </c>
      <c r="J7" s="167">
        <v>0.07693924742484759</v>
      </c>
      <c r="K7" s="215">
        <v>0.08779989790709553</v>
      </c>
      <c r="L7" s="215"/>
      <c r="M7" s="215"/>
      <c r="N7" s="215">
        <v>0.055734698555818696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2019vs2018'!B12:C12</f>
        <v>OCTOBER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2019vs2018'!B13</f>
        <v>2019</v>
      </c>
      <c r="C10" s="45">
        <f>'R_MP NEW 2019vs2018'!C13</f>
        <v>2018</v>
      </c>
      <c r="D10" s="228"/>
      <c r="E10" s="45">
        <f>'R_MP NEW 2019vs2018'!E13</f>
        <v>2019</v>
      </c>
      <c r="F10" s="45">
        <f>'R_MP NEW 2019vs2018'!F13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4">
        <v>3645</v>
      </c>
      <c r="C11" s="194">
        <v>3339</v>
      </c>
      <c r="D11" s="195">
        <v>0.09164420485175206</v>
      </c>
      <c r="E11" s="194">
        <v>60310</v>
      </c>
      <c r="F11" s="196">
        <v>57022</v>
      </c>
      <c r="G11" s="195">
        <v>0.057661955034898904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4">
        <v>617</v>
      </c>
      <c r="C12" s="194">
        <v>579</v>
      </c>
      <c r="D12" s="195">
        <v>0.06563039723661479</v>
      </c>
      <c r="E12" s="194">
        <v>8772</v>
      </c>
      <c r="F12" s="196">
        <v>8413</v>
      </c>
      <c r="G12" s="195">
        <v>0.04267205515273975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4">
        <v>4262</v>
      </c>
      <c r="C13" s="194">
        <v>3918</v>
      </c>
      <c r="D13" s="195">
        <v>0.08779989790709553</v>
      </c>
      <c r="E13" s="194">
        <v>69082</v>
      </c>
      <c r="F13" s="194">
        <v>65435</v>
      </c>
      <c r="G13" s="195">
        <v>0.055734698555818696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1" t="s">
        <v>135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2"/>
    </row>
    <row r="3" spans="1:15" ht="21" customHeight="1">
      <c r="A3" s="276" t="s">
        <v>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95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96</v>
      </c>
      <c r="B6" s="136">
        <v>362</v>
      </c>
      <c r="C6" s="136">
        <v>506</v>
      </c>
      <c r="D6" s="136">
        <v>1225</v>
      </c>
      <c r="E6" s="136">
        <v>2249</v>
      </c>
      <c r="F6" s="136">
        <v>2004</v>
      </c>
      <c r="G6" s="136">
        <v>1986</v>
      </c>
      <c r="H6" s="136">
        <v>1629</v>
      </c>
      <c r="I6" s="136">
        <v>1452</v>
      </c>
      <c r="J6" s="136">
        <v>1040</v>
      </c>
      <c r="K6" s="136">
        <v>841</v>
      </c>
      <c r="L6" s="136">
        <v>555</v>
      </c>
      <c r="M6" s="136">
        <v>675</v>
      </c>
      <c r="N6" s="136">
        <v>14524</v>
      </c>
      <c r="O6" s="14"/>
      <c r="R6" s="35"/>
    </row>
    <row r="7" spans="1:18" s="5" customFormat="1" ht="13.5" customHeight="1">
      <c r="A7" s="64" t="s">
        <v>97</v>
      </c>
      <c r="B7" s="136">
        <v>2127</v>
      </c>
      <c r="C7" s="136">
        <v>2579</v>
      </c>
      <c r="D7" s="136">
        <v>5774</v>
      </c>
      <c r="E7" s="136">
        <v>10189</v>
      </c>
      <c r="F7" s="136">
        <v>8677</v>
      </c>
      <c r="G7" s="136">
        <v>7427</v>
      </c>
      <c r="H7" s="136">
        <v>6734</v>
      </c>
      <c r="I7" s="136">
        <v>6165</v>
      </c>
      <c r="J7" s="136">
        <v>4011</v>
      </c>
      <c r="K7" s="136">
        <v>3339</v>
      </c>
      <c r="L7" s="136">
        <v>2206</v>
      </c>
      <c r="M7" s="136">
        <v>1935</v>
      </c>
      <c r="N7" s="136">
        <v>61163</v>
      </c>
      <c r="O7" s="14"/>
      <c r="R7" s="35"/>
    </row>
    <row r="8" spans="1:18" s="5" customFormat="1" ht="13.5" customHeight="1">
      <c r="A8" s="40" t="s">
        <v>98</v>
      </c>
      <c r="B8" s="197">
        <v>2489</v>
      </c>
      <c r="C8" s="197">
        <v>3085</v>
      </c>
      <c r="D8" s="197">
        <v>6999</v>
      </c>
      <c r="E8" s="197">
        <v>12438</v>
      </c>
      <c r="F8" s="197">
        <v>10681</v>
      </c>
      <c r="G8" s="197">
        <v>9413</v>
      </c>
      <c r="H8" s="197">
        <v>8363</v>
      </c>
      <c r="I8" s="197">
        <v>7617</v>
      </c>
      <c r="J8" s="197">
        <v>5051</v>
      </c>
      <c r="K8" s="197">
        <v>4180</v>
      </c>
      <c r="L8" s="197">
        <v>2761</v>
      </c>
      <c r="M8" s="197">
        <v>2610</v>
      </c>
      <c r="N8" s="197">
        <v>75687</v>
      </c>
      <c r="O8" s="14"/>
      <c r="R8" s="35"/>
    </row>
    <row r="9" spans="1:18" ht="13.5" customHeight="1">
      <c r="A9" s="64" t="s">
        <v>136</v>
      </c>
      <c r="B9" s="267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9"/>
      <c r="O9" s="14"/>
      <c r="R9" s="33"/>
    </row>
    <row r="10" spans="1:18" ht="12.75">
      <c r="A10" s="136" t="s">
        <v>137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>
        <v>2338</v>
      </c>
      <c r="I10" s="65">
        <v>1771</v>
      </c>
      <c r="J10" s="65">
        <v>1224</v>
      </c>
      <c r="K10" s="65">
        <v>881</v>
      </c>
      <c r="L10" s="65"/>
      <c r="M10" s="65"/>
      <c r="N10" s="65">
        <v>17745</v>
      </c>
      <c r="O10" s="14"/>
      <c r="R10" s="33"/>
    </row>
    <row r="11" spans="1:18" s="17" customFormat="1" ht="12.75">
      <c r="A11" s="64" t="s">
        <v>138</v>
      </c>
      <c r="B11" s="136">
        <v>1947</v>
      </c>
      <c r="C11" s="136">
        <v>4296</v>
      </c>
      <c r="D11" s="136">
        <v>7650</v>
      </c>
      <c r="E11" s="136">
        <v>9885</v>
      </c>
      <c r="F11" s="136">
        <v>7608</v>
      </c>
      <c r="G11" s="136">
        <v>7260</v>
      </c>
      <c r="H11" s="136">
        <v>7667</v>
      </c>
      <c r="I11" s="136">
        <v>5996</v>
      </c>
      <c r="J11" s="136">
        <v>4356</v>
      </c>
      <c r="K11" s="136">
        <v>3645</v>
      </c>
      <c r="L11" s="136"/>
      <c r="M11" s="136"/>
      <c r="N11" s="136">
        <v>60310</v>
      </c>
      <c r="O11" s="16"/>
      <c r="R11" s="33"/>
    </row>
    <row r="12" spans="1:18" s="5" customFormat="1" ht="12.75">
      <c r="A12" s="40" t="s">
        <v>139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>
        <v>10005</v>
      </c>
      <c r="I12" s="41">
        <v>7767</v>
      </c>
      <c r="J12" s="41">
        <v>5580</v>
      </c>
      <c r="K12" s="41">
        <v>4526</v>
      </c>
      <c r="L12" s="41"/>
      <c r="M12" s="41"/>
      <c r="N12" s="41">
        <v>78055</v>
      </c>
      <c r="O12" s="34"/>
      <c r="R12" s="35"/>
    </row>
    <row r="13" spans="1:18" ht="12.75">
      <c r="A13" s="42" t="s">
        <v>18</v>
      </c>
      <c r="B13" s="154">
        <v>-0.032944957814383335</v>
      </c>
      <c r="C13" s="154">
        <v>0.6820097244732577</v>
      </c>
      <c r="D13" s="154">
        <v>0.40277182454636384</v>
      </c>
      <c r="E13" s="154">
        <v>0.04606849975880367</v>
      </c>
      <c r="F13" s="154">
        <v>-0.05523827356989042</v>
      </c>
      <c r="G13" s="154">
        <v>0.02634654201636044</v>
      </c>
      <c r="H13" s="154">
        <v>0.19634102594762637</v>
      </c>
      <c r="I13" s="154">
        <v>0.019692792437967732</v>
      </c>
      <c r="J13" s="154">
        <v>0.10473173628984367</v>
      </c>
      <c r="K13" s="154">
        <v>0.08277511961722483</v>
      </c>
      <c r="L13" s="154"/>
      <c r="M13" s="154"/>
      <c r="N13" s="154">
        <v>0.11006029922066096</v>
      </c>
      <c r="P13" s="29"/>
      <c r="R13" s="33"/>
    </row>
    <row r="14" spans="1:18" ht="12.75">
      <c r="A14" s="42" t="s">
        <v>19</v>
      </c>
      <c r="B14" s="154">
        <v>0.270718232044199</v>
      </c>
      <c r="C14" s="154">
        <v>0.7648221343873518</v>
      </c>
      <c r="D14" s="154">
        <v>0.7697959183673468</v>
      </c>
      <c r="E14" s="154">
        <v>0.38995108937305467</v>
      </c>
      <c r="F14" s="154">
        <v>0.2390219560878244</v>
      </c>
      <c r="G14" s="154">
        <v>0.20896273917421948</v>
      </c>
      <c r="H14" s="154">
        <v>0.4352363413136895</v>
      </c>
      <c r="I14" s="154">
        <v>0.21969696969696972</v>
      </c>
      <c r="J14" s="154">
        <v>0.17692307692307696</v>
      </c>
      <c r="K14" s="154">
        <v>0.04756242568370994</v>
      </c>
      <c r="L14" s="154"/>
      <c r="M14" s="154"/>
      <c r="N14" s="154">
        <v>0.33481269745749964</v>
      </c>
      <c r="R14" s="33"/>
    </row>
    <row r="15" spans="1:18" ht="12.75">
      <c r="A15" s="42" t="s">
        <v>20</v>
      </c>
      <c r="B15" s="154">
        <v>-0.08462623413258108</v>
      </c>
      <c r="C15" s="154">
        <v>0.6657619232260565</v>
      </c>
      <c r="D15" s="154">
        <v>0.32490474541046077</v>
      </c>
      <c r="E15" s="154">
        <v>-0.029836097752478197</v>
      </c>
      <c r="F15" s="154">
        <v>-0.12319926241788637</v>
      </c>
      <c r="G15" s="154">
        <v>-0.02248552578430052</v>
      </c>
      <c r="H15" s="154">
        <v>0.13855063855063854</v>
      </c>
      <c r="I15" s="154">
        <v>-0.027412814274128117</v>
      </c>
      <c r="J15" s="154">
        <v>0.08601346297681367</v>
      </c>
      <c r="K15" s="154">
        <v>0.09164420485175206</v>
      </c>
      <c r="L15" s="154"/>
      <c r="M15" s="154"/>
      <c r="N15" s="154">
        <v>0.057661955034898904</v>
      </c>
      <c r="R15" s="33"/>
    </row>
    <row r="16" spans="1:18" ht="12.75">
      <c r="A16" s="42" t="s">
        <v>21</v>
      </c>
      <c r="B16" s="154">
        <v>0.19110926464478603</v>
      </c>
      <c r="C16" s="154">
        <v>0.17209481595683176</v>
      </c>
      <c r="D16" s="154">
        <v>0.22081890405377877</v>
      </c>
      <c r="E16" s="154">
        <v>0.24025824302513257</v>
      </c>
      <c r="F16" s="154">
        <v>0.246060846298682</v>
      </c>
      <c r="G16" s="154">
        <v>0.24852499741227616</v>
      </c>
      <c r="H16" s="154">
        <v>0.2336831584207896</v>
      </c>
      <c r="I16" s="154">
        <v>0.22801596498004378</v>
      </c>
      <c r="J16" s="154">
        <v>0.21935483870967742</v>
      </c>
      <c r="K16" s="154">
        <v>0.19465311533362792</v>
      </c>
      <c r="L16" s="154"/>
      <c r="M16" s="154"/>
      <c r="N16" s="154">
        <v>0.22733969636794568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6" t="s">
        <v>3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95</v>
      </c>
      <c r="B20" s="273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5"/>
      <c r="O20" s="14"/>
      <c r="R20" s="33"/>
    </row>
    <row r="21" spans="1:18" ht="12.75">
      <c r="A21" s="136" t="s">
        <v>99</v>
      </c>
      <c r="B21" s="198">
        <v>277</v>
      </c>
      <c r="C21" s="198">
        <v>387</v>
      </c>
      <c r="D21" s="198">
        <v>982</v>
      </c>
      <c r="E21" s="198">
        <v>2208</v>
      </c>
      <c r="F21" s="198">
        <v>2285</v>
      </c>
      <c r="G21" s="198">
        <v>2273</v>
      </c>
      <c r="H21" s="198">
        <v>2327</v>
      </c>
      <c r="I21" s="198">
        <v>2281</v>
      </c>
      <c r="J21" s="198">
        <v>1321</v>
      </c>
      <c r="K21" s="198">
        <v>965</v>
      </c>
      <c r="L21" s="198">
        <v>643</v>
      </c>
      <c r="M21" s="198">
        <v>498</v>
      </c>
      <c r="N21" s="136">
        <v>16447</v>
      </c>
      <c r="O21" s="14"/>
      <c r="R21" s="33"/>
    </row>
    <row r="22" spans="1:18" ht="12.75">
      <c r="A22" s="64" t="s">
        <v>100</v>
      </c>
      <c r="B22" s="136">
        <v>345</v>
      </c>
      <c r="C22" s="136">
        <v>373</v>
      </c>
      <c r="D22" s="136">
        <v>557</v>
      </c>
      <c r="E22" s="136">
        <v>1028</v>
      </c>
      <c r="F22" s="136">
        <v>1184</v>
      </c>
      <c r="G22" s="136">
        <v>1172</v>
      </c>
      <c r="H22" s="136">
        <v>1200</v>
      </c>
      <c r="I22" s="136">
        <v>1229</v>
      </c>
      <c r="J22" s="136">
        <v>746</v>
      </c>
      <c r="K22" s="136">
        <v>579</v>
      </c>
      <c r="L22" s="136">
        <v>376</v>
      </c>
      <c r="M22" s="136">
        <v>235</v>
      </c>
      <c r="N22" s="136">
        <v>9024</v>
      </c>
      <c r="O22" s="14"/>
      <c r="R22" s="33"/>
    </row>
    <row r="23" spans="1:18" ht="12.75">
      <c r="A23" s="40" t="s">
        <v>101</v>
      </c>
      <c r="B23" s="197">
        <v>622</v>
      </c>
      <c r="C23" s="197">
        <v>760</v>
      </c>
      <c r="D23" s="197">
        <v>1539</v>
      </c>
      <c r="E23" s="197">
        <v>3236</v>
      </c>
      <c r="F23" s="197">
        <v>3469</v>
      </c>
      <c r="G23" s="197">
        <v>3445</v>
      </c>
      <c r="H23" s="197">
        <v>3527</v>
      </c>
      <c r="I23" s="197">
        <v>3510</v>
      </c>
      <c r="J23" s="197">
        <v>2067</v>
      </c>
      <c r="K23" s="197">
        <v>1544</v>
      </c>
      <c r="L23" s="197">
        <v>1019</v>
      </c>
      <c r="M23" s="197">
        <v>733</v>
      </c>
      <c r="N23" s="197">
        <v>25471</v>
      </c>
      <c r="O23" s="14"/>
      <c r="R23" s="33"/>
    </row>
    <row r="24" spans="1:18" ht="12.75">
      <c r="A24" s="64" t="s">
        <v>136</v>
      </c>
      <c r="B24" s="267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9"/>
      <c r="O24" s="14"/>
      <c r="R24" s="33"/>
    </row>
    <row r="25" spans="1:18" ht="12.75">
      <c r="A25" s="136" t="s">
        <v>140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>
        <v>2785</v>
      </c>
      <c r="I25" s="65">
        <v>2220</v>
      </c>
      <c r="J25" s="65">
        <v>1367</v>
      </c>
      <c r="K25" s="65">
        <v>1054</v>
      </c>
      <c r="L25" s="65"/>
      <c r="M25" s="65"/>
      <c r="N25" s="65">
        <v>17911</v>
      </c>
      <c r="O25" s="14"/>
      <c r="R25" s="33"/>
    </row>
    <row r="26" spans="1:18" s="17" customFormat="1" ht="12.75">
      <c r="A26" s="64" t="s">
        <v>141</v>
      </c>
      <c r="B26" s="136">
        <v>313</v>
      </c>
      <c r="C26" s="136">
        <v>461</v>
      </c>
      <c r="D26" s="136">
        <v>786</v>
      </c>
      <c r="E26" s="136">
        <v>1119</v>
      </c>
      <c r="F26" s="136">
        <v>1059</v>
      </c>
      <c r="G26" s="136">
        <v>1177</v>
      </c>
      <c r="H26" s="136">
        <v>1311</v>
      </c>
      <c r="I26" s="136">
        <v>1162</v>
      </c>
      <c r="J26" s="136">
        <v>767</v>
      </c>
      <c r="K26" s="136">
        <v>617</v>
      </c>
      <c r="L26" s="136"/>
      <c r="M26" s="136"/>
      <c r="N26" s="136">
        <v>8772</v>
      </c>
      <c r="O26" s="16"/>
      <c r="R26" s="33"/>
    </row>
    <row r="27" spans="1:15" s="5" customFormat="1" ht="12.75">
      <c r="A27" s="40" t="s">
        <v>142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>
        <v>4096</v>
      </c>
      <c r="I27" s="41">
        <v>3382</v>
      </c>
      <c r="J27" s="41">
        <v>2134</v>
      </c>
      <c r="K27" s="41">
        <v>1671</v>
      </c>
      <c r="L27" s="41"/>
      <c r="M27" s="41"/>
      <c r="N27" s="41">
        <v>26683</v>
      </c>
      <c r="O27" s="34"/>
    </row>
    <row r="28" spans="1:15" s="5" customFormat="1" ht="12.75">
      <c r="A28" s="42" t="s">
        <v>18</v>
      </c>
      <c r="B28" s="154">
        <v>0.08520900321543401</v>
      </c>
      <c r="C28" s="154">
        <v>0.6631578947368422</v>
      </c>
      <c r="D28" s="154">
        <v>0.7173489278752436</v>
      </c>
      <c r="E28" s="154">
        <v>0.14338689740420274</v>
      </c>
      <c r="F28" s="154">
        <v>-0.008359757855289751</v>
      </c>
      <c r="G28" s="154">
        <v>0.06763425253991295</v>
      </c>
      <c r="H28" s="154">
        <v>0.1613269067195917</v>
      </c>
      <c r="I28" s="154">
        <v>-0.036467236467236486</v>
      </c>
      <c r="J28" s="154">
        <v>0.03241412675374944</v>
      </c>
      <c r="K28" s="154">
        <v>0.08225388601036276</v>
      </c>
      <c r="L28" s="154"/>
      <c r="M28" s="154"/>
      <c r="N28" s="154">
        <v>0.12496310974324376</v>
      </c>
      <c r="O28" s="34"/>
    </row>
    <row r="29" spans="1:15" s="5" customFormat="1" ht="12.75">
      <c r="A29" s="42" t="s">
        <v>19</v>
      </c>
      <c r="B29" s="154">
        <v>0.3068592057761732</v>
      </c>
      <c r="C29" s="154">
        <v>1.0749354005167957</v>
      </c>
      <c r="D29" s="154">
        <v>0.8910386965376782</v>
      </c>
      <c r="E29" s="154">
        <v>0.1689311594202898</v>
      </c>
      <c r="F29" s="154">
        <v>0.042013129102844715</v>
      </c>
      <c r="G29" s="154">
        <v>0.10030796304443457</v>
      </c>
      <c r="H29" s="154">
        <v>0.19681993983669965</v>
      </c>
      <c r="I29" s="154">
        <v>-0.0267426567295046</v>
      </c>
      <c r="J29" s="154">
        <v>0.03482210446631351</v>
      </c>
      <c r="K29" s="154">
        <v>0.09222797927461146</v>
      </c>
      <c r="L29" s="154"/>
      <c r="M29" s="154"/>
      <c r="N29" s="154">
        <v>0.17019469489089256</v>
      </c>
      <c r="O29" s="34"/>
    </row>
    <row r="30" spans="1:15" s="5" customFormat="1" ht="12.75">
      <c r="A30" s="42" t="s">
        <v>20</v>
      </c>
      <c r="B30" s="154">
        <v>-0.09275362318840574</v>
      </c>
      <c r="C30" s="154">
        <v>0.23592493297587125</v>
      </c>
      <c r="D30" s="154">
        <v>0.4111310592459605</v>
      </c>
      <c r="E30" s="154">
        <v>0.08852140077821002</v>
      </c>
      <c r="F30" s="154">
        <v>-0.10557432432432434</v>
      </c>
      <c r="G30" s="154">
        <v>0.00426621160409546</v>
      </c>
      <c r="H30" s="154">
        <v>0.09250000000000003</v>
      </c>
      <c r="I30" s="154">
        <v>-0.05451586655817742</v>
      </c>
      <c r="J30" s="154">
        <v>0.02815013404825728</v>
      </c>
      <c r="K30" s="154">
        <v>0.06563039723661479</v>
      </c>
      <c r="L30" s="154"/>
      <c r="M30" s="154"/>
      <c r="N30" s="154">
        <v>0.04267205515273975</v>
      </c>
      <c r="O30" s="34"/>
    </row>
    <row r="31" spans="1:14" ht="12.75">
      <c r="A31" s="42" t="s">
        <v>22</v>
      </c>
      <c r="B31" s="154">
        <v>0.5362962962962963</v>
      </c>
      <c r="C31" s="154">
        <v>0.6352848101265823</v>
      </c>
      <c r="D31" s="154">
        <v>0.70261066969353</v>
      </c>
      <c r="E31" s="154">
        <v>0.6975675675675675</v>
      </c>
      <c r="F31" s="154">
        <v>0.6921511627906977</v>
      </c>
      <c r="G31" s="154">
        <v>0.6799891245241979</v>
      </c>
      <c r="H31" s="154">
        <v>0.679931640625</v>
      </c>
      <c r="I31" s="154">
        <v>0.6564163217031342</v>
      </c>
      <c r="J31" s="154">
        <v>0.64058106841612</v>
      </c>
      <c r="K31" s="154">
        <v>0.6307600239377619</v>
      </c>
      <c r="L31" s="154"/>
      <c r="M31" s="154"/>
      <c r="N31" s="154">
        <v>0.6712513585428925</v>
      </c>
    </row>
    <row r="34" spans="1:7" ht="30.75" customHeight="1">
      <c r="A34" s="233" t="s">
        <v>4</v>
      </c>
      <c r="B34" s="277" t="str">
        <f>'R_PTW USED 2019vs2018'!B9:C9</f>
        <v>OCTOBER</v>
      </c>
      <c r="C34" s="278"/>
      <c r="D34" s="279" t="s">
        <v>35</v>
      </c>
      <c r="E34" s="281" t="s">
        <v>23</v>
      </c>
      <c r="F34" s="282"/>
      <c r="G34" s="279" t="s">
        <v>35</v>
      </c>
    </row>
    <row r="35" spans="1:7" ht="15.75" customHeight="1">
      <c r="A35" s="234"/>
      <c r="B35" s="45">
        <v>2019</v>
      </c>
      <c r="C35" s="45">
        <v>2018</v>
      </c>
      <c r="D35" s="280"/>
      <c r="E35" s="45">
        <v>2019</v>
      </c>
      <c r="F35" s="45">
        <v>2018</v>
      </c>
      <c r="G35" s="280"/>
    </row>
    <row r="36" spans="1:7" ht="15.75" customHeight="1">
      <c r="A36" s="67" t="s">
        <v>41</v>
      </c>
      <c r="B36" s="199">
        <v>881</v>
      </c>
      <c r="C36" s="199">
        <v>841</v>
      </c>
      <c r="D36" s="195">
        <v>0.04756242568370994</v>
      </c>
      <c r="E36" s="199">
        <v>17745</v>
      </c>
      <c r="F36" s="199">
        <v>13294</v>
      </c>
      <c r="G36" s="195">
        <v>0.33481269745749964</v>
      </c>
    </row>
    <row r="37" spans="1:7" ht="15.75" customHeight="1">
      <c r="A37" s="67" t="s">
        <v>42</v>
      </c>
      <c r="B37" s="199">
        <v>3645</v>
      </c>
      <c r="C37" s="199">
        <v>3339</v>
      </c>
      <c r="D37" s="195">
        <v>0.09164420485175206</v>
      </c>
      <c r="E37" s="199">
        <v>60310</v>
      </c>
      <c r="F37" s="199">
        <v>57022</v>
      </c>
      <c r="G37" s="195">
        <v>0.057661955034898904</v>
      </c>
    </row>
    <row r="38" spans="1:7" ht="15.75" customHeight="1">
      <c r="A38" s="95" t="s">
        <v>5</v>
      </c>
      <c r="B38" s="199">
        <v>4526</v>
      </c>
      <c r="C38" s="199">
        <v>4180</v>
      </c>
      <c r="D38" s="195">
        <v>0.08277511961722483</v>
      </c>
      <c r="E38" s="199">
        <v>78055</v>
      </c>
      <c r="F38" s="199">
        <v>70316</v>
      </c>
      <c r="G38" s="195">
        <v>0.11006029922066096</v>
      </c>
    </row>
    <row r="39" ht="15.75" customHeight="1"/>
    <row r="40" ht="15.75" customHeight="1"/>
    <row r="41" spans="1:7" ht="32.25" customHeight="1">
      <c r="A41" s="233" t="s">
        <v>3</v>
      </c>
      <c r="B41" s="277" t="str">
        <f>B34</f>
        <v>OCTOBER</v>
      </c>
      <c r="C41" s="278"/>
      <c r="D41" s="279" t="s">
        <v>35</v>
      </c>
      <c r="E41" s="281" t="s">
        <v>23</v>
      </c>
      <c r="F41" s="282"/>
      <c r="G41" s="279" t="s">
        <v>35</v>
      </c>
    </row>
    <row r="42" spans="1:7" ht="15.75" customHeight="1">
      <c r="A42" s="234"/>
      <c r="B42" s="45">
        <v>2019</v>
      </c>
      <c r="C42" s="45">
        <v>2018</v>
      </c>
      <c r="D42" s="280"/>
      <c r="E42" s="45">
        <v>2019</v>
      </c>
      <c r="F42" s="45">
        <v>2018</v>
      </c>
      <c r="G42" s="280"/>
    </row>
    <row r="43" spans="1:7" ht="15.75" customHeight="1">
      <c r="A43" s="67" t="s">
        <v>41</v>
      </c>
      <c r="B43" s="199">
        <v>1054</v>
      </c>
      <c r="C43" s="199">
        <v>965</v>
      </c>
      <c r="D43" s="195">
        <v>0.09222797927461146</v>
      </c>
      <c r="E43" s="199">
        <v>17911</v>
      </c>
      <c r="F43" s="199">
        <v>15306</v>
      </c>
      <c r="G43" s="195">
        <v>0.17019469489089256</v>
      </c>
    </row>
    <row r="44" spans="1:7" ht="15.75" customHeight="1">
      <c r="A44" s="67" t="s">
        <v>42</v>
      </c>
      <c r="B44" s="199">
        <v>617</v>
      </c>
      <c r="C44" s="199">
        <v>579</v>
      </c>
      <c r="D44" s="195">
        <v>0.06563039723661479</v>
      </c>
      <c r="E44" s="199">
        <v>8772</v>
      </c>
      <c r="F44" s="199">
        <v>8413</v>
      </c>
      <c r="G44" s="195">
        <v>0.04267205515273975</v>
      </c>
    </row>
    <row r="45" spans="1:7" ht="15.75" customHeight="1">
      <c r="A45" s="95" t="s">
        <v>5</v>
      </c>
      <c r="B45" s="199">
        <v>1671</v>
      </c>
      <c r="C45" s="199">
        <v>1544</v>
      </c>
      <c r="D45" s="195">
        <v>0.08225388601036276</v>
      </c>
      <c r="E45" s="199">
        <v>26683</v>
      </c>
      <c r="F45" s="199">
        <v>23719</v>
      </c>
      <c r="G45" s="195">
        <v>0.12496310974324376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0" t="s">
        <v>45</v>
      </c>
      <c r="B52" s="270"/>
      <c r="C52" s="270"/>
      <c r="D52" s="270"/>
      <c r="E52" s="270"/>
      <c r="F52" s="270"/>
      <c r="G52" s="270"/>
      <c r="H52" s="270"/>
      <c r="I52" s="270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2019-11-07T12:09:19Z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